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E:\New files REMOTE - 1-22-24\EV Docs\Workbook for EVNC\"/>
    </mc:Choice>
  </mc:AlternateContent>
  <xr:revisionPtr revIDLastSave="0" documentId="8_{0F90EF95-2A83-4D86-9E42-509976AEAA60}" xr6:coauthVersionLast="47" xr6:coauthVersionMax="47" xr10:uidLastSave="{00000000-0000-0000-0000-000000000000}"/>
  <bookViews>
    <workbookView xWindow="1170" yWindow="1170" windowWidth="21600" windowHeight="12735" tabRatio="669" xr2:uid="{FF4E79F1-9CCE-4AB8-8176-4D35FA74AFDF}"/>
  </bookViews>
  <sheets>
    <sheet name="Instructions" sheetId="27" r:id="rId1"/>
    <sheet name="Customer Info" sheetId="15" r:id="rId2"/>
    <sheet name="2022 SFGBC Details" sheetId="33" r:id="rId3"/>
    <sheet name="Code Reqts" sheetId="28" r:id="rId4"/>
    <sheet name="Stall Requirements" sheetId="32" state="hidden" r:id="rId5"/>
    <sheet name="Incentives Scenarios" sheetId="26" r:id="rId6"/>
    <sheet name="Incentive Descr." sheetId="34" r:id="rId7"/>
    <sheet name="Load Mgmt Scenarios" sheetId="24" r:id="rId8"/>
    <sheet name="Basic EV Plan Inputs" sheetId="30" r:id="rId9"/>
    <sheet name="Basic EV Action Plan Text" sheetId="31" r:id="rId10"/>
  </sheets>
  <definedNames>
    <definedName name="_xlnm._FilterDatabase" localSheetId="8" hidden="1">'Basic EV Plan Inputs'!$A$2:$O$35</definedName>
    <definedName name="MFOver20">Table2[]</definedName>
    <definedName name="_xlnm.Print_Area" localSheetId="3">'Code Reqts'!$B$2:$G$12</definedName>
    <definedName name="_xlnm.Print_Area" localSheetId="1">'Customer Info'!$B$1:$C$33</definedName>
    <definedName name="_xlnm.Print_Area" localSheetId="0">Instructions!$B$1:$C$12</definedName>
    <definedName name="_xlnm.Print_Area" localSheetId="7">'Load Mgmt Scenarios'!$B$4:$I$16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26" l="1"/>
  <c r="O14" i="26"/>
  <c r="F3" i="28"/>
  <c r="C11" i="28" l="1"/>
  <c r="AI12" i="26" l="1" a="1"/>
  <c r="AI12" i="26" s="1"/>
  <c r="AI11" i="26" a="1"/>
  <c r="AI11" i="26" s="1"/>
  <c r="AM10" i="26"/>
  <c r="AN10" i="26" s="1"/>
  <c r="AI10" i="26" a="1"/>
  <c r="AI10" i="26" s="1"/>
  <c r="AM9" i="26"/>
  <c r="AI8" i="26" a="1"/>
  <c r="AI8" i="26" s="1"/>
  <c r="AA12" i="26" a="1"/>
  <c r="AA12" i="26" s="1"/>
  <c r="AA11" i="26" a="1"/>
  <c r="AA11" i="26" s="1"/>
  <c r="AE10" i="26"/>
  <c r="AF10" i="26" s="1"/>
  <c r="AA10" i="26" a="1"/>
  <c r="AA10" i="26" s="1"/>
  <c r="AE9" i="26"/>
  <c r="AA8" i="26" a="1"/>
  <c r="AA8" i="26" s="1"/>
  <c r="S12" i="26" a="1"/>
  <c r="S12" i="26" s="1"/>
  <c r="S11" i="26" a="1"/>
  <c r="S11" i="26" s="1"/>
  <c r="W10" i="26"/>
  <c r="X10" i="26" s="1"/>
  <c r="S10" i="26" a="1"/>
  <c r="S10" i="26" s="1"/>
  <c r="W9" i="26"/>
  <c r="S8" i="26" a="1"/>
  <c r="S8" i="26" s="1"/>
  <c r="K12" i="26" a="1"/>
  <c r="K12" i="26" s="1"/>
  <c r="K11" i="26" a="1"/>
  <c r="K11" i="26" s="1"/>
  <c r="O10" i="26"/>
  <c r="P10" i="26" s="1"/>
  <c r="K10" i="26" a="1"/>
  <c r="K10" i="26" s="1"/>
  <c r="O9" i="26"/>
  <c r="K8" i="26" a="1"/>
  <c r="K8" i="26" s="1"/>
  <c r="G10" i="26"/>
  <c r="G9" i="26"/>
  <c r="Z38" i="28" l="1"/>
  <c r="Y42" i="28" l="1"/>
  <c r="C10" i="28" s="1"/>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Q1501" i="32"/>
  <c r="Q1502" i="32"/>
  <c r="Q1503" i="32"/>
  <c r="Q1504" i="32"/>
  <c r="Q1505" i="32"/>
  <c r="Q1506" i="32"/>
  <c r="Q1507" i="32"/>
  <c r="Q1508" i="32"/>
  <c r="Q1509" i="32"/>
  <c r="Q1510" i="32"/>
  <c r="Q1511" i="32"/>
  <c r="Q1512" i="32"/>
  <c r="Q1513" i="32"/>
  <c r="Q1514" i="32"/>
  <c r="Q1515" i="32"/>
  <c r="Q1516" i="32"/>
  <c r="Q1517" i="32"/>
  <c r="Q1518" i="32"/>
  <c r="Q1519" i="32"/>
  <c r="Q1520" i="32"/>
  <c r="Q1521" i="32"/>
  <c r="Q1522" i="32"/>
  <c r="Q1523" i="32"/>
  <c r="Q1524" i="32"/>
  <c r="Q1525" i="32"/>
  <c r="Q1526" i="32"/>
  <c r="Q1527" i="32"/>
  <c r="Q1528" i="32"/>
  <c r="Q1529" i="32"/>
  <c r="Q1530" i="32"/>
  <c r="Q1531" i="32"/>
  <c r="Q1532" i="32"/>
  <c r="Q1533" i="32"/>
  <c r="Q1534" i="32"/>
  <c r="Q1535" i="32"/>
  <c r="Q1536" i="32"/>
  <c r="Q1537" i="32"/>
  <c r="Q1538" i="32"/>
  <c r="Q1539" i="32"/>
  <c r="Q1540" i="32"/>
  <c r="Q1541" i="32"/>
  <c r="Q1542" i="32"/>
  <c r="Q1543" i="32"/>
  <c r="Q1544" i="32"/>
  <c r="Q1545" i="32"/>
  <c r="Q1546" i="32"/>
  <c r="Q1547" i="32"/>
  <c r="Q1548" i="32"/>
  <c r="Q1549" i="32"/>
  <c r="Q1550" i="32"/>
  <c r="Q1551" i="32"/>
  <c r="Q1552" i="32"/>
  <c r="Q1553" i="32"/>
  <c r="Q1554" i="32"/>
  <c r="Q1555" i="32"/>
  <c r="Q1556" i="32"/>
  <c r="Q1557" i="32"/>
  <c r="Q1558" i="32"/>
  <c r="Q1559" i="32"/>
  <c r="Q1560" i="32"/>
  <c r="Q1561" i="32"/>
  <c r="Q1562" i="32"/>
  <c r="Q1563" i="32"/>
  <c r="Q1564" i="32"/>
  <c r="Q1565" i="32"/>
  <c r="Q1566" i="32"/>
  <c r="Q1567" i="32"/>
  <c r="Q1568" i="32"/>
  <c r="Q1569" i="32"/>
  <c r="Q1570" i="32"/>
  <c r="Q1571" i="32"/>
  <c r="Q1572" i="32"/>
  <c r="Q1573" i="32"/>
  <c r="Q1574" i="32"/>
  <c r="Q1575" i="32"/>
  <c r="Q1576" i="32"/>
  <c r="Q1577" i="32"/>
  <c r="Q1578" i="32"/>
  <c r="Q1579" i="32"/>
  <c r="Q1580" i="32"/>
  <c r="Q1581" i="32"/>
  <c r="Q1582" i="32"/>
  <c r="Q1583" i="32"/>
  <c r="Q1584" i="32"/>
  <c r="Q1585" i="32"/>
  <c r="Q1586" i="32"/>
  <c r="Q1587" i="32"/>
  <c r="Q1588" i="32"/>
  <c r="Q1589" i="32"/>
  <c r="Q1590" i="32"/>
  <c r="Q1591" i="32"/>
  <c r="Q1592" i="32"/>
  <c r="Q1593" i="32"/>
  <c r="Q1594" i="32"/>
  <c r="Q1595" i="32"/>
  <c r="Q1596" i="32"/>
  <c r="Q1597" i="32"/>
  <c r="Q1598" i="32"/>
  <c r="Q1599" i="32"/>
  <c r="Q1600" i="32"/>
  <c r="Q1601" i="32"/>
  <c r="Q1602" i="32"/>
  <c r="Q1603" i="32"/>
  <c r="Q1604" i="32"/>
  <c r="Q1605" i="32"/>
  <c r="Q1606" i="32"/>
  <c r="Q1607" i="32"/>
  <c r="Q1608" i="32"/>
  <c r="Q1609" i="32"/>
  <c r="Q1610" i="32"/>
  <c r="Q1611" i="32"/>
  <c r="Q1612" i="32"/>
  <c r="Q1613" i="32"/>
  <c r="Q1614" i="32"/>
  <c r="Q1615" i="32"/>
  <c r="Q1616" i="32"/>
  <c r="Q1617" i="32"/>
  <c r="Q1618" i="32"/>
  <c r="Q1619" i="32"/>
  <c r="Q1620" i="32"/>
  <c r="Q1621" i="32"/>
  <c r="Q1622" i="32"/>
  <c r="Q1623" i="32"/>
  <c r="Q1624" i="32"/>
  <c r="Q1625" i="32"/>
  <c r="Q1626" i="32"/>
  <c r="Q1627" i="32"/>
  <c r="Q1628" i="32"/>
  <c r="Q1629" i="32"/>
  <c r="Q1630" i="32"/>
  <c r="Q1631" i="32"/>
  <c r="Q1632" i="32"/>
  <c r="Q1633" i="32"/>
  <c r="Q1634" i="32"/>
  <c r="Q1635" i="32"/>
  <c r="Q1636" i="32"/>
  <c r="Q1637" i="32"/>
  <c r="Q1638" i="32"/>
  <c r="Q1639" i="32"/>
  <c r="Q1640" i="32"/>
  <c r="Q1641" i="32"/>
  <c r="Q1642" i="32"/>
  <c r="Q1643" i="32"/>
  <c r="Q1644" i="32"/>
  <c r="Q1645" i="32"/>
  <c r="Q1646" i="32"/>
  <c r="Q1647" i="32"/>
  <c r="Q1648" i="32"/>
  <c r="Q1649" i="32"/>
  <c r="Q1650" i="32"/>
  <c r="Q1651" i="32"/>
  <c r="Q1652" i="32"/>
  <c r="Q1653" i="32"/>
  <c r="Q1654" i="32"/>
  <c r="Q1655" i="32"/>
  <c r="Q1656" i="32"/>
  <c r="Q1657" i="32"/>
  <c r="Q1658" i="32"/>
  <c r="Q1659" i="32"/>
  <c r="Q1660" i="32"/>
  <c r="Q1661" i="32"/>
  <c r="Q1662" i="32"/>
  <c r="Q1663" i="32"/>
  <c r="Q1664" i="32"/>
  <c r="Q1665" i="32"/>
  <c r="Q1666" i="32"/>
  <c r="Q1667" i="32"/>
  <c r="Q1668" i="32"/>
  <c r="Q1669" i="32"/>
  <c r="Q1670" i="32"/>
  <c r="Q1671" i="32"/>
  <c r="Q1672" i="32"/>
  <c r="Q1673" i="32"/>
  <c r="Q1674" i="32"/>
  <c r="Q1675" i="32"/>
  <c r="Q1676" i="32"/>
  <c r="Q1677" i="32"/>
  <c r="Q1678" i="32"/>
  <c r="Q1679" i="32"/>
  <c r="Q1680" i="32"/>
  <c r="Q1681" i="32"/>
  <c r="Q1682" i="32"/>
  <c r="Q1683" i="32"/>
  <c r="Q1684" i="32"/>
  <c r="Q1685" i="32"/>
  <c r="Q1686" i="32"/>
  <c r="Q1687" i="32"/>
  <c r="Q1688" i="32"/>
  <c r="Q1689" i="32"/>
  <c r="Q1690" i="32"/>
  <c r="Q1691" i="32"/>
  <c r="Q1692" i="32"/>
  <c r="Q1693" i="32"/>
  <c r="Q1694" i="32"/>
  <c r="Q1695" i="32"/>
  <c r="Q1696" i="32"/>
  <c r="Q1697" i="32"/>
  <c r="Q1698" i="32"/>
  <c r="Q1699" i="32"/>
  <c r="Q1700" i="32"/>
  <c r="Q1701" i="32"/>
  <c r="Q1702" i="32"/>
  <c r="Q1703" i="32"/>
  <c r="Q1704" i="32"/>
  <c r="Q1705" i="32"/>
  <c r="Q1706" i="32"/>
  <c r="Q1707" i="32"/>
  <c r="Q1708" i="32"/>
  <c r="Q1709" i="32"/>
  <c r="Q1710" i="32"/>
  <c r="Q1711" i="32"/>
  <c r="Q1712" i="32"/>
  <c r="Q1713" i="32"/>
  <c r="Q1714" i="32"/>
  <c r="Q1715" i="32"/>
  <c r="Q1716" i="32"/>
  <c r="Q1717" i="32"/>
  <c r="Q1718" i="32"/>
  <c r="Q1719" i="32"/>
  <c r="Q1720" i="32"/>
  <c r="Q1721" i="32"/>
  <c r="Q1722" i="32"/>
  <c r="Q1723" i="32"/>
  <c r="Q1724" i="32"/>
  <c r="Q1725" i="32"/>
  <c r="Q1726" i="32"/>
  <c r="Q1727" i="32"/>
  <c r="Q1728" i="32"/>
  <c r="Q1729" i="32"/>
  <c r="Q1730" i="32"/>
  <c r="Q1731" i="32"/>
  <c r="Q1732" i="32"/>
  <c r="Q1733" i="32"/>
  <c r="Q1734" i="32"/>
  <c r="Q1735" i="32"/>
  <c r="Q1736" i="32"/>
  <c r="Q1737" i="32"/>
  <c r="Q1738" i="32"/>
  <c r="Q1739" i="32"/>
  <c r="Q1740" i="32"/>
  <c r="Q1741" i="32"/>
  <c r="Q1742" i="32"/>
  <c r="Q1743" i="32"/>
  <c r="Q1744" i="32"/>
  <c r="Q1745" i="32"/>
  <c r="Q1746" i="32"/>
  <c r="Q1747" i="32"/>
  <c r="Q1748" i="32"/>
  <c r="Q1749" i="32"/>
  <c r="Q1750" i="32"/>
  <c r="Q1751" i="32"/>
  <c r="Q1752" i="32"/>
  <c r="Q1753" i="32"/>
  <c r="Q1754" i="32"/>
  <c r="Q1755" i="32"/>
  <c r="Q1756" i="32"/>
  <c r="Q1757" i="32"/>
  <c r="Q1758" i="32"/>
  <c r="Q1759" i="32"/>
  <c r="Q1760" i="32"/>
  <c r="Q1761" i="32"/>
  <c r="Q1762" i="32"/>
  <c r="Q1763" i="32"/>
  <c r="Q1764" i="32"/>
  <c r="Q1765" i="32"/>
  <c r="Q1766" i="32"/>
  <c r="Q1767" i="32"/>
  <c r="Q1768" i="32"/>
  <c r="Q1769" i="32"/>
  <c r="Q1770" i="32"/>
  <c r="Q1771" i="32"/>
  <c r="Q1772" i="32"/>
  <c r="Q1773" i="32"/>
  <c r="Q1774" i="32"/>
  <c r="Q1775" i="32"/>
  <c r="Q1776" i="32"/>
  <c r="Q1777" i="32"/>
  <c r="Q1778" i="32"/>
  <c r="Q1779" i="32"/>
  <c r="Q1780" i="32"/>
  <c r="Q1781" i="32"/>
  <c r="Q1782" i="32"/>
  <c r="Q1783" i="32"/>
  <c r="Q1784" i="32"/>
  <c r="Q1785" i="32"/>
  <c r="Q1786" i="32"/>
  <c r="Q1787" i="32"/>
  <c r="Q1788" i="32"/>
  <c r="Q1789" i="32"/>
  <c r="Q1790" i="32"/>
  <c r="Q1791" i="32"/>
  <c r="Q1792" i="32"/>
  <c r="Q1793" i="32"/>
  <c r="Q1794" i="32"/>
  <c r="Q1795" i="32"/>
  <c r="Q1796" i="32"/>
  <c r="Q1797" i="32"/>
  <c r="Q1798" i="32"/>
  <c r="Q1799" i="32"/>
  <c r="Q1800" i="32"/>
  <c r="Q1801" i="32"/>
  <c r="Q1802" i="32"/>
  <c r="Q1803" i="32"/>
  <c r="Q1804" i="32"/>
  <c r="Q1805" i="32"/>
  <c r="Q1806" i="32"/>
  <c r="Q1807" i="32"/>
  <c r="Q1808" i="32"/>
  <c r="Q1809" i="32"/>
  <c r="Q1810" i="32"/>
  <c r="Q1811" i="32"/>
  <c r="Q1812" i="32"/>
  <c r="Q1813" i="32"/>
  <c r="Q1814" i="32"/>
  <c r="Q1815" i="32"/>
  <c r="Q1816" i="32"/>
  <c r="Q1817" i="32"/>
  <c r="Q1818" i="32"/>
  <c r="Q1819" i="32"/>
  <c r="Q1820" i="32"/>
  <c r="Q1821" i="32"/>
  <c r="Q1822" i="32"/>
  <c r="Q1823" i="32"/>
  <c r="Q1824" i="32"/>
  <c r="Q1825" i="32"/>
  <c r="Q1826" i="32"/>
  <c r="Q1827" i="32"/>
  <c r="Q1828" i="32"/>
  <c r="Q1829" i="32"/>
  <c r="Q1830" i="32"/>
  <c r="Q1831" i="32"/>
  <c r="Q1832" i="32"/>
  <c r="Q1833" i="32"/>
  <c r="Q1834" i="32"/>
  <c r="Q1835" i="32"/>
  <c r="Q1836" i="32"/>
  <c r="Q1837" i="32"/>
  <c r="Q1838" i="32"/>
  <c r="Q1839" i="32"/>
  <c r="Q1840" i="32"/>
  <c r="Q1841" i="32"/>
  <c r="Q1842" i="32"/>
  <c r="Q1843" i="32"/>
  <c r="Q1844" i="32"/>
  <c r="Q1845" i="32"/>
  <c r="Q1846" i="32"/>
  <c r="Q1847" i="32"/>
  <c r="Q1848" i="32"/>
  <c r="Q1849" i="32"/>
  <c r="Q1850" i="32"/>
  <c r="Q1851" i="32"/>
  <c r="Q1852" i="32"/>
  <c r="Q1853" i="32"/>
  <c r="Q1854" i="32"/>
  <c r="Q1855" i="32"/>
  <c r="Q1856" i="32"/>
  <c r="Q1857" i="32"/>
  <c r="Q1858" i="32"/>
  <c r="Q1859" i="32"/>
  <c r="Q1860" i="32"/>
  <c r="Q1861" i="32"/>
  <c r="Q1862" i="32"/>
  <c r="Q1863" i="32"/>
  <c r="Q1864" i="32"/>
  <c r="Q1865" i="32"/>
  <c r="Q1866" i="32"/>
  <c r="Q1867" i="32"/>
  <c r="Q1868" i="32"/>
  <c r="Q1869" i="32"/>
  <c r="Q1870" i="32"/>
  <c r="Q1871" i="32"/>
  <c r="Q1872" i="32"/>
  <c r="Q1873" i="32"/>
  <c r="Q1874" i="32"/>
  <c r="Q1875" i="32"/>
  <c r="Q1876" i="32"/>
  <c r="Q1877" i="32"/>
  <c r="Q1878" i="32"/>
  <c r="Q1879" i="32"/>
  <c r="Q1880" i="32"/>
  <c r="Q1881" i="32"/>
  <c r="Q1882" i="32"/>
  <c r="Q1883" i="32"/>
  <c r="Q1884" i="32"/>
  <c r="Q1885" i="32"/>
  <c r="Q1886" i="32"/>
  <c r="Q1887" i="32"/>
  <c r="Q1888" i="32"/>
  <c r="Q1889" i="32"/>
  <c r="Q1890" i="32"/>
  <c r="Q1891" i="32"/>
  <c r="Q1892" i="32"/>
  <c r="Q1893" i="32"/>
  <c r="Q1894" i="32"/>
  <c r="Q1895" i="32"/>
  <c r="Q1896" i="32"/>
  <c r="Q1897" i="32"/>
  <c r="Q1898" i="32"/>
  <c r="Q1899" i="32"/>
  <c r="Q1900" i="32"/>
  <c r="Q1901" i="32"/>
  <c r="Q1902" i="32"/>
  <c r="Q1903" i="32"/>
  <c r="Q1904" i="32"/>
  <c r="Q1905" i="32"/>
  <c r="Q1906" i="32"/>
  <c r="Q1907" i="32"/>
  <c r="Q1908" i="32"/>
  <c r="Q1909" i="32"/>
  <c r="Q1910" i="32"/>
  <c r="Q1911" i="32"/>
  <c r="Q1912" i="32"/>
  <c r="Q1913" i="32"/>
  <c r="Q1914" i="32"/>
  <c r="Q1915" i="32"/>
  <c r="Q1916" i="32"/>
  <c r="Q1917" i="32"/>
  <c r="Q1918" i="32"/>
  <c r="Q1919" i="32"/>
  <c r="Q1920" i="32"/>
  <c r="Q1921" i="32"/>
  <c r="Q1922" i="32"/>
  <c r="Q1923" i="32"/>
  <c r="Q1924" i="32"/>
  <c r="Q1925" i="32"/>
  <c r="Q1926" i="32"/>
  <c r="Q1927" i="32"/>
  <c r="Q1928" i="32"/>
  <c r="Q1929" i="32"/>
  <c r="Q1930" i="32"/>
  <c r="Q1931" i="32"/>
  <c r="Q1932" i="32"/>
  <c r="Q1933" i="32"/>
  <c r="Q1934" i="32"/>
  <c r="Q1935" i="32"/>
  <c r="Q1936" i="32"/>
  <c r="Q1937" i="32"/>
  <c r="Q1938" i="32"/>
  <c r="Q1939" i="32"/>
  <c r="Q1940" i="32"/>
  <c r="Q1941" i="32"/>
  <c r="Q1942" i="32"/>
  <c r="Q1943" i="32"/>
  <c r="Q1944" i="32"/>
  <c r="Q1945" i="32"/>
  <c r="Q1946" i="32"/>
  <c r="Q1947" i="32"/>
  <c r="Q1948" i="32"/>
  <c r="Q1949" i="32"/>
  <c r="Q1950" i="32"/>
  <c r="Q1951" i="32"/>
  <c r="Q1952" i="32"/>
  <c r="Q1953" i="32"/>
  <c r="Q1954" i="32"/>
  <c r="Q1955" i="32"/>
  <c r="Q1956" i="32"/>
  <c r="Q1957" i="32"/>
  <c r="Q1958" i="32"/>
  <c r="Q1959" i="32"/>
  <c r="Q1960" i="32"/>
  <c r="Q1961" i="32"/>
  <c r="Q1962" i="32"/>
  <c r="Q1963" i="32"/>
  <c r="Q1964" i="32"/>
  <c r="Q1965" i="32"/>
  <c r="Q1966" i="32"/>
  <c r="Q1967" i="32"/>
  <c r="Q1968" i="32"/>
  <c r="Q1969" i="32"/>
  <c r="Q1970" i="32"/>
  <c r="Q1971" i="32"/>
  <c r="Q1972" i="32"/>
  <c r="Q1973" i="32"/>
  <c r="Q1974" i="32"/>
  <c r="Q1975" i="32"/>
  <c r="Q1976" i="32"/>
  <c r="Q1977" i="32"/>
  <c r="Q1978" i="32"/>
  <c r="Q1979" i="32"/>
  <c r="Q1980" i="32"/>
  <c r="Q1981" i="32"/>
  <c r="Q1982" i="32"/>
  <c r="Q1983" i="32"/>
  <c r="Q1984" i="32"/>
  <c r="Q1985" i="32"/>
  <c r="Q1986" i="32"/>
  <c r="Q1987" i="32"/>
  <c r="Q1988" i="32"/>
  <c r="Q1989" i="32"/>
  <c r="Q1990" i="32"/>
  <c r="Q1991" i="32"/>
  <c r="Q1992" i="32"/>
  <c r="Q1993" i="32"/>
  <c r="Q1994" i="32"/>
  <c r="Q1995" i="32"/>
  <c r="Q1996" i="32"/>
  <c r="Q1997" i="32"/>
  <c r="Q1998" i="32"/>
  <c r="Q1999" i="32"/>
  <c r="Q2000" i="32"/>
  <c r="Q2001" i="32"/>
  <c r="Q2002" i="32"/>
  <c r="Q19" i="32"/>
  <c r="Q20" i="32"/>
  <c r="Q4" i="32"/>
  <c r="Q5" i="32"/>
  <c r="Q6" i="32"/>
  <c r="Q7" i="32"/>
  <c r="Q8" i="32"/>
  <c r="Q9" i="32"/>
  <c r="Q10" i="32"/>
  <c r="Q11" i="32"/>
  <c r="Q12" i="32"/>
  <c r="Q13" i="32"/>
  <c r="Q14" i="32"/>
  <c r="Q15" i="32"/>
  <c r="Q16" i="32"/>
  <c r="Q17" i="32"/>
  <c r="Q18" i="32"/>
  <c r="Q3" i="32"/>
  <c r="C43" i="31" l="1"/>
  <c r="B5" i="24" l="1"/>
  <c r="Y44" i="28"/>
  <c r="T39" i="28" l="1"/>
  <c r="F5" i="28"/>
  <c r="F10" i="28" l="1" a="1"/>
  <c r="F10" i="28" s="1"/>
  <c r="F11" i="28" s="1" a="1"/>
  <c r="F11" i="28" s="1"/>
  <c r="V39" i="28"/>
  <c r="C20" i="24"/>
  <c r="K10" i="32" l="1"/>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4" i="32"/>
  <c r="K45" i="32"/>
  <c r="K46" i="32"/>
  <c r="K47" i="32"/>
  <c r="K48" i="32"/>
  <c r="K49" i="32"/>
  <c r="K50" i="32"/>
  <c r="K51" i="32"/>
  <c r="K52" i="32"/>
  <c r="K53" i="32"/>
  <c r="K54" i="32"/>
  <c r="K55" i="32"/>
  <c r="K56" i="32"/>
  <c r="K57" i="32"/>
  <c r="K58" i="32"/>
  <c r="K59" i="32"/>
  <c r="K60" i="32"/>
  <c r="K61" i="32"/>
  <c r="K62" i="32"/>
  <c r="K63" i="32"/>
  <c r="K64" i="32"/>
  <c r="K65" i="32"/>
  <c r="K66" i="32"/>
  <c r="K67" i="32"/>
  <c r="K68" i="32"/>
  <c r="K69" i="32"/>
  <c r="K70" i="32"/>
  <c r="K71" i="32"/>
  <c r="K72" i="32"/>
  <c r="K73" i="32"/>
  <c r="K74" i="32"/>
  <c r="K75" i="32"/>
  <c r="K76" i="32"/>
  <c r="K77" i="32"/>
  <c r="K78" i="32"/>
  <c r="K79" i="32"/>
  <c r="K80" i="32"/>
  <c r="K81" i="32"/>
  <c r="K82" i="32"/>
  <c r="K83" i="32"/>
  <c r="K84" i="32"/>
  <c r="K85" i="32"/>
  <c r="K86" i="32"/>
  <c r="K87" i="32"/>
  <c r="K88" i="32"/>
  <c r="K89" i="32"/>
  <c r="K90" i="32"/>
  <c r="K91" i="32"/>
  <c r="K92" i="32"/>
  <c r="K93" i="32"/>
  <c r="K94" i="32"/>
  <c r="K95" i="32"/>
  <c r="K96" i="32"/>
  <c r="K97" i="32"/>
  <c r="K98" i="32"/>
  <c r="K99" i="32"/>
  <c r="K100" i="32"/>
  <c r="K101" i="32"/>
  <c r="K102" i="32"/>
  <c r="K103" i="32"/>
  <c r="K104"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506" i="32"/>
  <c r="K507" i="32"/>
  <c r="K508" i="32"/>
  <c r="K509" i="32"/>
  <c r="K510" i="32"/>
  <c r="K511" i="32"/>
  <c r="K512" i="32"/>
  <c r="K513" i="32"/>
  <c r="K514" i="32"/>
  <c r="K515" i="32"/>
  <c r="K516" i="32"/>
  <c r="K517" i="32"/>
  <c r="K518" i="32"/>
  <c r="K519" i="32"/>
  <c r="K520" i="32"/>
  <c r="K521" i="32"/>
  <c r="K522" i="32"/>
  <c r="K523" i="32"/>
  <c r="K524" i="32"/>
  <c r="K525" i="32"/>
  <c r="K526" i="32"/>
  <c r="K527" i="32"/>
  <c r="K528" i="32"/>
  <c r="K529" i="32"/>
  <c r="K530" i="32"/>
  <c r="K531" i="32"/>
  <c r="K532" i="32"/>
  <c r="K533" i="32"/>
  <c r="K534" i="32"/>
  <c r="K535" i="32"/>
  <c r="K536" i="32"/>
  <c r="K537" i="32"/>
  <c r="K538" i="32"/>
  <c r="K539" i="32"/>
  <c r="K540" i="32"/>
  <c r="K541" i="32"/>
  <c r="K542" i="32"/>
  <c r="K543" i="32"/>
  <c r="K544" i="32"/>
  <c r="K545" i="32"/>
  <c r="K546" i="32"/>
  <c r="K547" i="32"/>
  <c r="K548" i="32"/>
  <c r="K549" i="32"/>
  <c r="K550" i="32"/>
  <c r="K551" i="32"/>
  <c r="K552" i="32"/>
  <c r="K553" i="32"/>
  <c r="K554" i="32"/>
  <c r="K555" i="32"/>
  <c r="K556" i="32"/>
  <c r="K557" i="32"/>
  <c r="K558" i="32"/>
  <c r="K559" i="32"/>
  <c r="K560" i="32"/>
  <c r="K561" i="32"/>
  <c r="K562" i="32"/>
  <c r="K563" i="32"/>
  <c r="K564" i="32"/>
  <c r="K565" i="32"/>
  <c r="K566" i="32"/>
  <c r="K567" i="32"/>
  <c r="K568" i="32"/>
  <c r="K569" i="32"/>
  <c r="K570" i="32"/>
  <c r="K571" i="32"/>
  <c r="K572" i="32"/>
  <c r="K573" i="32"/>
  <c r="K574" i="32"/>
  <c r="K575" i="32"/>
  <c r="K576" i="32"/>
  <c r="K577" i="32"/>
  <c r="K578" i="32"/>
  <c r="K579" i="32"/>
  <c r="K580" i="32"/>
  <c r="K581" i="32"/>
  <c r="K582" i="32"/>
  <c r="K583" i="32"/>
  <c r="K584" i="32"/>
  <c r="K585" i="32"/>
  <c r="K586" i="32"/>
  <c r="K587" i="32"/>
  <c r="K588" i="32"/>
  <c r="K589" i="32"/>
  <c r="K590" i="32"/>
  <c r="K591" i="32"/>
  <c r="K592" i="32"/>
  <c r="K593" i="32"/>
  <c r="K594" i="32"/>
  <c r="K595" i="32"/>
  <c r="K596" i="32"/>
  <c r="K597" i="32"/>
  <c r="K598" i="32"/>
  <c r="K599" i="32"/>
  <c r="K600" i="32"/>
  <c r="K601" i="32"/>
  <c r="K602" i="32"/>
  <c r="K603" i="32"/>
  <c r="K604" i="32"/>
  <c r="K605" i="32"/>
  <c r="K606" i="32"/>
  <c r="K607" i="32"/>
  <c r="K608" i="32"/>
  <c r="K609" i="32"/>
  <c r="K610" i="32"/>
  <c r="K611" i="32"/>
  <c r="K612" i="32"/>
  <c r="K613" i="32"/>
  <c r="K614" i="32"/>
  <c r="K615" i="32"/>
  <c r="K616" i="32"/>
  <c r="K617" i="32"/>
  <c r="K618" i="32"/>
  <c r="K619" i="32"/>
  <c r="K620" i="32"/>
  <c r="K621" i="32"/>
  <c r="K622" i="32"/>
  <c r="K623" i="32"/>
  <c r="K624" i="32"/>
  <c r="K625" i="32"/>
  <c r="K626" i="32"/>
  <c r="K627" i="32"/>
  <c r="K628" i="32"/>
  <c r="K629" i="32"/>
  <c r="K630" i="32"/>
  <c r="K631" i="32"/>
  <c r="K632" i="32"/>
  <c r="K633" i="32"/>
  <c r="K634" i="32"/>
  <c r="K635" i="32"/>
  <c r="K636" i="32"/>
  <c r="K637" i="32"/>
  <c r="K638" i="32"/>
  <c r="K639" i="32"/>
  <c r="K640" i="32"/>
  <c r="K641" i="32"/>
  <c r="K642" i="32"/>
  <c r="K643" i="32"/>
  <c r="K644" i="32"/>
  <c r="K645" i="32"/>
  <c r="K646" i="32"/>
  <c r="K647" i="32"/>
  <c r="K648" i="32"/>
  <c r="K649" i="32"/>
  <c r="K650" i="32"/>
  <c r="K651" i="32"/>
  <c r="K652" i="32"/>
  <c r="K653" i="32"/>
  <c r="K654" i="32"/>
  <c r="K655" i="32"/>
  <c r="K656" i="32"/>
  <c r="K657" i="32"/>
  <c r="K658" i="32"/>
  <c r="K659" i="32"/>
  <c r="K660" i="32"/>
  <c r="K661" i="32"/>
  <c r="K662" i="32"/>
  <c r="K663" i="32"/>
  <c r="K664" i="32"/>
  <c r="K665" i="32"/>
  <c r="K666" i="32"/>
  <c r="K667" i="32"/>
  <c r="K668" i="32"/>
  <c r="K669" i="32"/>
  <c r="K670" i="32"/>
  <c r="K671" i="32"/>
  <c r="K672" i="32"/>
  <c r="K673" i="32"/>
  <c r="K674" i="32"/>
  <c r="K675" i="32"/>
  <c r="K676" i="32"/>
  <c r="K677" i="32"/>
  <c r="K678" i="32"/>
  <c r="K679" i="32"/>
  <c r="K680" i="32"/>
  <c r="K681" i="32"/>
  <c r="K682" i="32"/>
  <c r="K683" i="32"/>
  <c r="K684" i="32"/>
  <c r="K685" i="32"/>
  <c r="K686" i="32"/>
  <c r="K687" i="32"/>
  <c r="K688" i="32"/>
  <c r="K689" i="32"/>
  <c r="K690" i="32"/>
  <c r="K691" i="32"/>
  <c r="K692" i="32"/>
  <c r="K693" i="32"/>
  <c r="K694" i="32"/>
  <c r="K695" i="32"/>
  <c r="K696" i="32"/>
  <c r="K697" i="32"/>
  <c r="K698" i="32"/>
  <c r="K699" i="32"/>
  <c r="K700" i="32"/>
  <c r="K701" i="32"/>
  <c r="K702" i="32"/>
  <c r="K703" i="32"/>
  <c r="K704" i="32"/>
  <c r="K705" i="32"/>
  <c r="K706" i="32"/>
  <c r="K707" i="32"/>
  <c r="K708" i="32"/>
  <c r="K709" i="32"/>
  <c r="K710" i="32"/>
  <c r="K711" i="32"/>
  <c r="K712" i="32"/>
  <c r="K713" i="32"/>
  <c r="K714" i="32"/>
  <c r="K715" i="32"/>
  <c r="K716" i="32"/>
  <c r="K717" i="32"/>
  <c r="K718" i="32"/>
  <c r="K719" i="32"/>
  <c r="K720" i="32"/>
  <c r="K721" i="32"/>
  <c r="K722" i="32"/>
  <c r="K723" i="32"/>
  <c r="K724" i="32"/>
  <c r="K725" i="32"/>
  <c r="K726" i="32"/>
  <c r="K727" i="32"/>
  <c r="K728" i="32"/>
  <c r="K729" i="32"/>
  <c r="K730" i="32"/>
  <c r="K731" i="32"/>
  <c r="K732" i="32"/>
  <c r="K733" i="32"/>
  <c r="K734" i="32"/>
  <c r="K735" i="32"/>
  <c r="K736" i="32"/>
  <c r="K737" i="32"/>
  <c r="K738" i="32"/>
  <c r="K739" i="32"/>
  <c r="K740" i="32"/>
  <c r="K741" i="32"/>
  <c r="K742" i="32"/>
  <c r="K743" i="32"/>
  <c r="K744" i="32"/>
  <c r="K745" i="32"/>
  <c r="K746" i="32"/>
  <c r="K747" i="32"/>
  <c r="K748" i="32"/>
  <c r="K749" i="32"/>
  <c r="K750" i="32"/>
  <c r="K751" i="32"/>
  <c r="K752" i="32"/>
  <c r="K753" i="32"/>
  <c r="K754" i="32"/>
  <c r="K755" i="32"/>
  <c r="K756" i="32"/>
  <c r="K757" i="32"/>
  <c r="K758" i="32"/>
  <c r="K759" i="32"/>
  <c r="K760" i="32"/>
  <c r="K761" i="32"/>
  <c r="K762" i="32"/>
  <c r="K763" i="32"/>
  <c r="K764" i="32"/>
  <c r="K765" i="32"/>
  <c r="K766" i="32"/>
  <c r="K767" i="32"/>
  <c r="K768" i="32"/>
  <c r="K769" i="32"/>
  <c r="K770" i="32"/>
  <c r="K771" i="32"/>
  <c r="K772" i="32"/>
  <c r="K773" i="32"/>
  <c r="K774" i="32"/>
  <c r="K775" i="32"/>
  <c r="K776" i="32"/>
  <c r="K777" i="32"/>
  <c r="K778" i="32"/>
  <c r="K779" i="32"/>
  <c r="K780" i="32"/>
  <c r="K781" i="32"/>
  <c r="K782" i="32"/>
  <c r="K783" i="32"/>
  <c r="K784" i="32"/>
  <c r="K785" i="32"/>
  <c r="K786" i="32"/>
  <c r="K787" i="32"/>
  <c r="K788" i="32"/>
  <c r="K789" i="32"/>
  <c r="K790" i="32"/>
  <c r="K791" i="32"/>
  <c r="K792" i="32"/>
  <c r="K793" i="32"/>
  <c r="K794" i="32"/>
  <c r="K795" i="32"/>
  <c r="K796" i="32"/>
  <c r="K797" i="32"/>
  <c r="K798" i="32"/>
  <c r="K799" i="32"/>
  <c r="K800" i="32"/>
  <c r="K801" i="32"/>
  <c r="K802" i="32"/>
  <c r="K803" i="32"/>
  <c r="K804" i="32"/>
  <c r="K805" i="32"/>
  <c r="K806" i="32"/>
  <c r="K807" i="32"/>
  <c r="K808" i="32"/>
  <c r="K809" i="32"/>
  <c r="K810" i="32"/>
  <c r="K811" i="32"/>
  <c r="K812" i="32"/>
  <c r="K813" i="32"/>
  <c r="K814" i="32"/>
  <c r="K815" i="32"/>
  <c r="K816" i="32"/>
  <c r="K817" i="32"/>
  <c r="K818" i="32"/>
  <c r="K819" i="32"/>
  <c r="K820" i="32"/>
  <c r="K821" i="32"/>
  <c r="K822" i="32"/>
  <c r="K823" i="32"/>
  <c r="K824" i="32"/>
  <c r="K825" i="32"/>
  <c r="K826" i="32"/>
  <c r="K827" i="32"/>
  <c r="K828" i="32"/>
  <c r="K829" i="32"/>
  <c r="K830" i="32"/>
  <c r="K831" i="32"/>
  <c r="K832" i="32"/>
  <c r="K833" i="32"/>
  <c r="K834" i="32"/>
  <c r="K835" i="32"/>
  <c r="K836" i="32"/>
  <c r="K837" i="32"/>
  <c r="K838" i="32"/>
  <c r="K839" i="32"/>
  <c r="K840" i="32"/>
  <c r="K841" i="32"/>
  <c r="K842" i="32"/>
  <c r="K843" i="32"/>
  <c r="K844" i="32"/>
  <c r="K845" i="32"/>
  <c r="K846" i="32"/>
  <c r="K847" i="32"/>
  <c r="K848" i="32"/>
  <c r="K849" i="32"/>
  <c r="K850" i="32"/>
  <c r="K851" i="32"/>
  <c r="K852" i="32"/>
  <c r="K853" i="32"/>
  <c r="K854" i="32"/>
  <c r="K855" i="32"/>
  <c r="K856" i="32"/>
  <c r="K857" i="32"/>
  <c r="K858" i="32"/>
  <c r="K859" i="32"/>
  <c r="K860" i="32"/>
  <c r="K861" i="32"/>
  <c r="K862" i="32"/>
  <c r="K863" i="32"/>
  <c r="K864" i="32"/>
  <c r="K865" i="32"/>
  <c r="K866" i="32"/>
  <c r="K867" i="32"/>
  <c r="K868" i="32"/>
  <c r="K869" i="32"/>
  <c r="K870" i="32"/>
  <c r="K871" i="32"/>
  <c r="K872" i="32"/>
  <c r="K873" i="32"/>
  <c r="K874" i="32"/>
  <c r="K875" i="32"/>
  <c r="K876" i="32"/>
  <c r="K877" i="32"/>
  <c r="K878" i="32"/>
  <c r="K879" i="32"/>
  <c r="K880" i="32"/>
  <c r="K881" i="32"/>
  <c r="K882" i="32"/>
  <c r="K883" i="32"/>
  <c r="K884" i="32"/>
  <c r="K885" i="32"/>
  <c r="K886" i="32"/>
  <c r="K887" i="32"/>
  <c r="K888" i="32"/>
  <c r="K889" i="32"/>
  <c r="K890" i="32"/>
  <c r="K891" i="32"/>
  <c r="K892" i="32"/>
  <c r="K893" i="32"/>
  <c r="K894" i="32"/>
  <c r="K895" i="32"/>
  <c r="K896" i="32"/>
  <c r="K897" i="32"/>
  <c r="K898" i="32"/>
  <c r="K899" i="32"/>
  <c r="K900" i="32"/>
  <c r="K901" i="32"/>
  <c r="K902" i="32"/>
  <c r="K903" i="32"/>
  <c r="K904" i="32"/>
  <c r="K905" i="32"/>
  <c r="K906" i="32"/>
  <c r="K907" i="32"/>
  <c r="K908" i="32"/>
  <c r="K909" i="32"/>
  <c r="K910" i="32"/>
  <c r="K911" i="32"/>
  <c r="K912" i="32"/>
  <c r="K913" i="32"/>
  <c r="K914" i="32"/>
  <c r="K915" i="32"/>
  <c r="K916" i="32"/>
  <c r="K917" i="32"/>
  <c r="K918" i="32"/>
  <c r="K919" i="32"/>
  <c r="K920" i="32"/>
  <c r="K921" i="32"/>
  <c r="K922" i="32"/>
  <c r="K923" i="32"/>
  <c r="K924" i="32"/>
  <c r="K925" i="32"/>
  <c r="K926" i="32"/>
  <c r="K927" i="32"/>
  <c r="K928" i="32"/>
  <c r="K929" i="32"/>
  <c r="K930" i="32"/>
  <c r="K931" i="32"/>
  <c r="K932" i="32"/>
  <c r="K933" i="32"/>
  <c r="K934" i="32"/>
  <c r="K935" i="32"/>
  <c r="K936" i="32"/>
  <c r="K937" i="32"/>
  <c r="K938" i="32"/>
  <c r="K939" i="32"/>
  <c r="K940" i="32"/>
  <c r="K941" i="32"/>
  <c r="K942" i="32"/>
  <c r="K943" i="32"/>
  <c r="K944" i="32"/>
  <c r="K945" i="32"/>
  <c r="K946" i="32"/>
  <c r="K947" i="32"/>
  <c r="K948" i="32"/>
  <c r="K949" i="32"/>
  <c r="K950" i="32"/>
  <c r="K951" i="32"/>
  <c r="K952" i="32"/>
  <c r="K953" i="32"/>
  <c r="K954" i="32"/>
  <c r="K955" i="32"/>
  <c r="K956" i="32"/>
  <c r="K957" i="32"/>
  <c r="K958" i="32"/>
  <c r="K959" i="32"/>
  <c r="K960" i="32"/>
  <c r="K961" i="32"/>
  <c r="K962" i="32"/>
  <c r="K963" i="32"/>
  <c r="K964" i="32"/>
  <c r="K965" i="32"/>
  <c r="K966" i="32"/>
  <c r="K967" i="32"/>
  <c r="K968" i="32"/>
  <c r="K969" i="32"/>
  <c r="K970" i="32"/>
  <c r="K971" i="32"/>
  <c r="K972" i="32"/>
  <c r="K973" i="32"/>
  <c r="K974" i="32"/>
  <c r="K975" i="32"/>
  <c r="K976" i="32"/>
  <c r="K977" i="32"/>
  <c r="K978" i="32"/>
  <c r="K979" i="32"/>
  <c r="K980" i="32"/>
  <c r="K981" i="32"/>
  <c r="K982" i="32"/>
  <c r="K983" i="32"/>
  <c r="K984" i="32"/>
  <c r="K985" i="32"/>
  <c r="K986" i="32"/>
  <c r="K987" i="32"/>
  <c r="K988" i="32"/>
  <c r="K989" i="32"/>
  <c r="K990" i="32"/>
  <c r="K991" i="32"/>
  <c r="K992" i="32"/>
  <c r="K993" i="32"/>
  <c r="K994" i="32"/>
  <c r="K995" i="32"/>
  <c r="K996" i="32"/>
  <c r="K997" i="32"/>
  <c r="K998" i="32"/>
  <c r="K999" i="32"/>
  <c r="K1000" i="32"/>
  <c r="K1001" i="32"/>
  <c r="K1002" i="32"/>
  <c r="K1003" i="32"/>
  <c r="K1004" i="32"/>
  <c r="K1005" i="32"/>
  <c r="K1006" i="32"/>
  <c r="K1007" i="32"/>
  <c r="K1008" i="32"/>
  <c r="K1009" i="32"/>
  <c r="K1010" i="32"/>
  <c r="K1011" i="32"/>
  <c r="K1012" i="32"/>
  <c r="K1013" i="32"/>
  <c r="K1014" i="32"/>
  <c r="K1015" i="32"/>
  <c r="K1016" i="32"/>
  <c r="K1017" i="32"/>
  <c r="K1018" i="32"/>
  <c r="K1019" i="32"/>
  <c r="K1020" i="32"/>
  <c r="K1021" i="32"/>
  <c r="K1022" i="32"/>
  <c r="K1023" i="32"/>
  <c r="K1024" i="32"/>
  <c r="K1025" i="32"/>
  <c r="K1026" i="32"/>
  <c r="K1027" i="32"/>
  <c r="K1028" i="32"/>
  <c r="K1029" i="32"/>
  <c r="K1030" i="32"/>
  <c r="K1031" i="32"/>
  <c r="K1032" i="32"/>
  <c r="K1033" i="32"/>
  <c r="K1034" i="32"/>
  <c r="K1035" i="32"/>
  <c r="K1036" i="32"/>
  <c r="K1037" i="32"/>
  <c r="K1038" i="32"/>
  <c r="K1039" i="32"/>
  <c r="K1040" i="32"/>
  <c r="K1041" i="32"/>
  <c r="K1042" i="32"/>
  <c r="K1043" i="32"/>
  <c r="K1044" i="32"/>
  <c r="K1045" i="32"/>
  <c r="K1046" i="32"/>
  <c r="K1047" i="32"/>
  <c r="K1048" i="32"/>
  <c r="K1049" i="32"/>
  <c r="K1050" i="32"/>
  <c r="K1051" i="32"/>
  <c r="K1052" i="32"/>
  <c r="K1053" i="32"/>
  <c r="K1054" i="32"/>
  <c r="K1055" i="32"/>
  <c r="K1056" i="32"/>
  <c r="K1057" i="32"/>
  <c r="K1058" i="32"/>
  <c r="K1059" i="32"/>
  <c r="K1060" i="32"/>
  <c r="K1061" i="32"/>
  <c r="K1062" i="32"/>
  <c r="K1063" i="32"/>
  <c r="K1064" i="32"/>
  <c r="K1065" i="32"/>
  <c r="K1066" i="32"/>
  <c r="K1067" i="32"/>
  <c r="K1068" i="32"/>
  <c r="K1069" i="32"/>
  <c r="K1070" i="32"/>
  <c r="K1071" i="32"/>
  <c r="K1072" i="32"/>
  <c r="K1073" i="32"/>
  <c r="K1074" i="32"/>
  <c r="K1075" i="32"/>
  <c r="K1076" i="32"/>
  <c r="K1077" i="32"/>
  <c r="K1078" i="32"/>
  <c r="K1079" i="32"/>
  <c r="K1080" i="32"/>
  <c r="K1081" i="32"/>
  <c r="K1082" i="32"/>
  <c r="K1083" i="32"/>
  <c r="K1084" i="32"/>
  <c r="K1085" i="32"/>
  <c r="K1086" i="32"/>
  <c r="K1087" i="32"/>
  <c r="K1088" i="32"/>
  <c r="K1089" i="32"/>
  <c r="K1090" i="32"/>
  <c r="K1091" i="32"/>
  <c r="K1092" i="32"/>
  <c r="K1093" i="32"/>
  <c r="K1094" i="32"/>
  <c r="K1095" i="32"/>
  <c r="K1096" i="32"/>
  <c r="K1097" i="32"/>
  <c r="K1098" i="32"/>
  <c r="K1099" i="32"/>
  <c r="K1100" i="32"/>
  <c r="K1101" i="32"/>
  <c r="K1102" i="32"/>
  <c r="K1103" i="32"/>
  <c r="K1104" i="32"/>
  <c r="K1105" i="32"/>
  <c r="K1106" i="32"/>
  <c r="K1107" i="32"/>
  <c r="K1108" i="32"/>
  <c r="K1109" i="32"/>
  <c r="K1110" i="32"/>
  <c r="K1111" i="32"/>
  <c r="K1112" i="32"/>
  <c r="K1113" i="32"/>
  <c r="K1114" i="32"/>
  <c r="K1115" i="32"/>
  <c r="K1116" i="32"/>
  <c r="K1117" i="32"/>
  <c r="K1118" i="32"/>
  <c r="K1119" i="32"/>
  <c r="K1120" i="32"/>
  <c r="K1121" i="32"/>
  <c r="K1122" i="32"/>
  <c r="K1123" i="32"/>
  <c r="K1124" i="32"/>
  <c r="K1125" i="32"/>
  <c r="K1126" i="32"/>
  <c r="K1127" i="32"/>
  <c r="K1128" i="32"/>
  <c r="K1129" i="32"/>
  <c r="K1130" i="32"/>
  <c r="K1131" i="32"/>
  <c r="K1132" i="32"/>
  <c r="K1133" i="32"/>
  <c r="K1134" i="32"/>
  <c r="K1135" i="32"/>
  <c r="K1136" i="32"/>
  <c r="K1137" i="32"/>
  <c r="K1138" i="32"/>
  <c r="K1139" i="32"/>
  <c r="K1140" i="32"/>
  <c r="K1141" i="32"/>
  <c r="K1142" i="32"/>
  <c r="K1143" i="32"/>
  <c r="K1144" i="32"/>
  <c r="K1145" i="32"/>
  <c r="K1146" i="32"/>
  <c r="K1147" i="32"/>
  <c r="K1148" i="32"/>
  <c r="K1149" i="32"/>
  <c r="K1150" i="32"/>
  <c r="K1151" i="32"/>
  <c r="K1152" i="32"/>
  <c r="K1153" i="32"/>
  <c r="K1154" i="32"/>
  <c r="K1155" i="32"/>
  <c r="K1156" i="32"/>
  <c r="K1157" i="32"/>
  <c r="K1158" i="32"/>
  <c r="K1159" i="32"/>
  <c r="K1160" i="32"/>
  <c r="K1161" i="32"/>
  <c r="K1162" i="32"/>
  <c r="K1163" i="32"/>
  <c r="K1164" i="32"/>
  <c r="K1165" i="32"/>
  <c r="K1166" i="32"/>
  <c r="K1167" i="32"/>
  <c r="K1168" i="32"/>
  <c r="K1169" i="32"/>
  <c r="K1170" i="32"/>
  <c r="K1171" i="32"/>
  <c r="K1172" i="32"/>
  <c r="K1173" i="32"/>
  <c r="K1174" i="32"/>
  <c r="K1175" i="32"/>
  <c r="K1176" i="32"/>
  <c r="K1177" i="32"/>
  <c r="K1178" i="32"/>
  <c r="K1179" i="32"/>
  <c r="K1180" i="32"/>
  <c r="K1181" i="32"/>
  <c r="K1182" i="32"/>
  <c r="K1183" i="32"/>
  <c r="K1184" i="32"/>
  <c r="K1185" i="32"/>
  <c r="K1186" i="32"/>
  <c r="K1187" i="32"/>
  <c r="K1188" i="32"/>
  <c r="K1189" i="32"/>
  <c r="K1190" i="32"/>
  <c r="K1191" i="32"/>
  <c r="K1192" i="32"/>
  <c r="K1193" i="32"/>
  <c r="K1194" i="32"/>
  <c r="K1195" i="32"/>
  <c r="K1196" i="32"/>
  <c r="K1197" i="32"/>
  <c r="K1198" i="32"/>
  <c r="K1199" i="32"/>
  <c r="K1200" i="32"/>
  <c r="K1201" i="32"/>
  <c r="K1202" i="32"/>
  <c r="K1203" i="32"/>
  <c r="K1204" i="32"/>
  <c r="K1205" i="32"/>
  <c r="K1206" i="32"/>
  <c r="K1207" i="32"/>
  <c r="K1208" i="32"/>
  <c r="K1209" i="32"/>
  <c r="K1210" i="32"/>
  <c r="K1211" i="32"/>
  <c r="K1212" i="32"/>
  <c r="K1213" i="32"/>
  <c r="K1214" i="32"/>
  <c r="K1215" i="32"/>
  <c r="K1216" i="32"/>
  <c r="K1217" i="32"/>
  <c r="K1218" i="32"/>
  <c r="K1219" i="32"/>
  <c r="K1220" i="32"/>
  <c r="K1221" i="32"/>
  <c r="K1222" i="32"/>
  <c r="K1223" i="32"/>
  <c r="K1224" i="32"/>
  <c r="K1225" i="32"/>
  <c r="K1226" i="32"/>
  <c r="K1227" i="32"/>
  <c r="K1228" i="32"/>
  <c r="K1229" i="32"/>
  <c r="K1230" i="32"/>
  <c r="K1231" i="32"/>
  <c r="K1232" i="32"/>
  <c r="K1233" i="32"/>
  <c r="K1234" i="32"/>
  <c r="K1235" i="32"/>
  <c r="K1236" i="32"/>
  <c r="K1237" i="32"/>
  <c r="K1238" i="32"/>
  <c r="K1239" i="32"/>
  <c r="K1240" i="32"/>
  <c r="K1241" i="32"/>
  <c r="K1242" i="32"/>
  <c r="K1243" i="32"/>
  <c r="K1244" i="32"/>
  <c r="K1245" i="32"/>
  <c r="K1246" i="32"/>
  <c r="K1247" i="32"/>
  <c r="K1248" i="32"/>
  <c r="K1249" i="32"/>
  <c r="K1250" i="32"/>
  <c r="K1251" i="32"/>
  <c r="K1252" i="32"/>
  <c r="K1253" i="32"/>
  <c r="K1254" i="32"/>
  <c r="K1255" i="32"/>
  <c r="K1256" i="32"/>
  <c r="K1257" i="32"/>
  <c r="K1258" i="32"/>
  <c r="K1259" i="32"/>
  <c r="K1260" i="32"/>
  <c r="K1261" i="32"/>
  <c r="K1262" i="32"/>
  <c r="K1263" i="32"/>
  <c r="K1264" i="32"/>
  <c r="K1265" i="32"/>
  <c r="K1266" i="32"/>
  <c r="K1267" i="32"/>
  <c r="K1268" i="32"/>
  <c r="K1269" i="32"/>
  <c r="K1270" i="32"/>
  <c r="K1271" i="32"/>
  <c r="K1272" i="32"/>
  <c r="K1273" i="32"/>
  <c r="K1274" i="32"/>
  <c r="K1275" i="32"/>
  <c r="K1276" i="32"/>
  <c r="K1277" i="32"/>
  <c r="K1278" i="32"/>
  <c r="K1279" i="32"/>
  <c r="K1280" i="32"/>
  <c r="K1281" i="32"/>
  <c r="K1282" i="32"/>
  <c r="K1283" i="32"/>
  <c r="K1284" i="32"/>
  <c r="K1285" i="32"/>
  <c r="K1286" i="32"/>
  <c r="K1287" i="32"/>
  <c r="K1288" i="32"/>
  <c r="K1289" i="32"/>
  <c r="K1290" i="32"/>
  <c r="K1291" i="32"/>
  <c r="K1292" i="32"/>
  <c r="K1293" i="32"/>
  <c r="K1294" i="32"/>
  <c r="K1295" i="32"/>
  <c r="K1296" i="32"/>
  <c r="K1297" i="32"/>
  <c r="K1298" i="32"/>
  <c r="K1299" i="32"/>
  <c r="K1300" i="32"/>
  <c r="K1301" i="32"/>
  <c r="K1302" i="32"/>
  <c r="K1303" i="32"/>
  <c r="K1304" i="32"/>
  <c r="K1305" i="32"/>
  <c r="K1306" i="32"/>
  <c r="K1307" i="32"/>
  <c r="K1308" i="32"/>
  <c r="K1309" i="32"/>
  <c r="K1310" i="32"/>
  <c r="K1311" i="32"/>
  <c r="K1312" i="32"/>
  <c r="K1313" i="32"/>
  <c r="K1314" i="32"/>
  <c r="K1315" i="32"/>
  <c r="K1316" i="32"/>
  <c r="K1317" i="32"/>
  <c r="K1318" i="32"/>
  <c r="K1319" i="32"/>
  <c r="K1320" i="32"/>
  <c r="K1321" i="32"/>
  <c r="K1322" i="32"/>
  <c r="K1323" i="32"/>
  <c r="K1324" i="32"/>
  <c r="K1325" i="32"/>
  <c r="K1326" i="32"/>
  <c r="K1327" i="32"/>
  <c r="K1328" i="32"/>
  <c r="K1329" i="32"/>
  <c r="K1330" i="32"/>
  <c r="K1331" i="32"/>
  <c r="K1332" i="32"/>
  <c r="K1333" i="32"/>
  <c r="K1334" i="32"/>
  <c r="K1335" i="32"/>
  <c r="K1336" i="32"/>
  <c r="K1337" i="32"/>
  <c r="K1338" i="32"/>
  <c r="K1339" i="32"/>
  <c r="K1340" i="32"/>
  <c r="K1341" i="32"/>
  <c r="K1342" i="32"/>
  <c r="K1343" i="32"/>
  <c r="K1344" i="32"/>
  <c r="K1345" i="32"/>
  <c r="K1346" i="32"/>
  <c r="K1347" i="32"/>
  <c r="K1348" i="32"/>
  <c r="K1349" i="32"/>
  <c r="K1350" i="32"/>
  <c r="K1351" i="32"/>
  <c r="K1352" i="32"/>
  <c r="K1353" i="32"/>
  <c r="K1354" i="32"/>
  <c r="K1355" i="32"/>
  <c r="K1356" i="32"/>
  <c r="K1357" i="32"/>
  <c r="K1358" i="32"/>
  <c r="K1359" i="32"/>
  <c r="K1360" i="32"/>
  <c r="K1361" i="32"/>
  <c r="K1362" i="32"/>
  <c r="K1363" i="32"/>
  <c r="K1364" i="32"/>
  <c r="K1365" i="32"/>
  <c r="K1366" i="32"/>
  <c r="K1367" i="32"/>
  <c r="K1368" i="32"/>
  <c r="K1369" i="32"/>
  <c r="K1370" i="32"/>
  <c r="K1371" i="32"/>
  <c r="K1372" i="32"/>
  <c r="K1373" i="32"/>
  <c r="K1374" i="32"/>
  <c r="K1375" i="32"/>
  <c r="K1376" i="32"/>
  <c r="K1377" i="32"/>
  <c r="K1378" i="32"/>
  <c r="K1379" i="32"/>
  <c r="K1380" i="32"/>
  <c r="K1381" i="32"/>
  <c r="K1382"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570" i="32"/>
  <c r="K1571" i="32"/>
  <c r="K1572" i="32"/>
  <c r="K1573" i="32"/>
  <c r="K1574" i="32"/>
  <c r="K1575" i="32"/>
  <c r="K1576" i="32"/>
  <c r="K1577" i="32"/>
  <c r="K1578" i="32"/>
  <c r="K1579" i="32"/>
  <c r="K1580" i="32"/>
  <c r="K1581" i="32"/>
  <c r="K1582" i="32"/>
  <c r="K1583" i="32"/>
  <c r="K1584" i="32"/>
  <c r="K1585" i="32"/>
  <c r="K1586" i="32"/>
  <c r="K1587" i="32"/>
  <c r="K1588" i="32"/>
  <c r="K1589" i="32"/>
  <c r="K1590" i="32"/>
  <c r="K1591" i="32"/>
  <c r="K1592" i="32"/>
  <c r="K1593" i="32"/>
  <c r="K1594" i="32"/>
  <c r="K1595" i="32"/>
  <c r="K1596" i="32"/>
  <c r="K1597" i="32"/>
  <c r="K1598" i="32"/>
  <c r="K1599" i="32"/>
  <c r="K1600" i="32"/>
  <c r="K1601" i="32"/>
  <c r="K1602" i="32"/>
  <c r="K1603" i="32"/>
  <c r="K1604" i="32"/>
  <c r="K1605" i="32"/>
  <c r="K1606" i="32"/>
  <c r="K1607" i="32"/>
  <c r="K1608" i="32"/>
  <c r="K1609" i="32"/>
  <c r="K1610" i="32"/>
  <c r="K1611" i="32"/>
  <c r="K1612" i="32"/>
  <c r="K1613" i="32"/>
  <c r="K1614" i="32"/>
  <c r="K1615" i="32"/>
  <c r="K1616" i="32"/>
  <c r="K1617" i="32"/>
  <c r="K1618" i="32"/>
  <c r="K1619" i="32"/>
  <c r="K1620" i="32"/>
  <c r="K1621" i="32"/>
  <c r="K1622" i="32"/>
  <c r="K1623" i="32"/>
  <c r="K1624" i="32"/>
  <c r="K1625" i="32"/>
  <c r="K1626" i="32"/>
  <c r="K1627" i="32"/>
  <c r="K1628" i="32"/>
  <c r="K1629" i="32"/>
  <c r="K1630" i="32"/>
  <c r="K1631" i="32"/>
  <c r="K1632" i="32"/>
  <c r="K1633" i="32"/>
  <c r="K1634" i="32"/>
  <c r="K1635" i="32"/>
  <c r="K1636" i="32"/>
  <c r="K1637" i="32"/>
  <c r="K1638" i="32"/>
  <c r="K1639" i="32"/>
  <c r="K1640" i="32"/>
  <c r="K1641" i="32"/>
  <c r="K1642" i="32"/>
  <c r="K1643" i="32"/>
  <c r="K1644" i="32"/>
  <c r="K1645" i="32"/>
  <c r="K1646" i="32"/>
  <c r="K1647" i="32"/>
  <c r="K1648" i="32"/>
  <c r="K1649" i="32"/>
  <c r="K1650" i="32"/>
  <c r="K1651" i="32"/>
  <c r="K1652" i="32"/>
  <c r="K1653" i="32"/>
  <c r="K1654" i="32"/>
  <c r="K1655" i="32"/>
  <c r="K1656" i="32"/>
  <c r="K1657" i="32"/>
  <c r="K1658" i="32"/>
  <c r="K1659" i="32"/>
  <c r="K1660" i="32"/>
  <c r="K1661" i="32"/>
  <c r="K1662" i="32"/>
  <c r="K1663" i="32"/>
  <c r="K1664" i="32"/>
  <c r="K1665" i="32"/>
  <c r="K1666" i="32"/>
  <c r="K1667" i="32"/>
  <c r="K1668" i="32"/>
  <c r="K1669" i="32"/>
  <c r="K1670" i="32"/>
  <c r="K1671" i="32"/>
  <c r="K1672" i="32"/>
  <c r="K1673" i="32"/>
  <c r="K1674" i="32"/>
  <c r="K1675" i="32"/>
  <c r="K1676" i="32"/>
  <c r="K1677" i="32"/>
  <c r="K1678" i="32"/>
  <c r="K1679" i="32"/>
  <c r="K1680" i="32"/>
  <c r="K1681" i="32"/>
  <c r="K1682" i="32"/>
  <c r="K1683" i="32"/>
  <c r="K1684" i="32"/>
  <c r="K1685" i="32"/>
  <c r="K1686" i="32"/>
  <c r="K1687" i="32"/>
  <c r="K1688" i="32"/>
  <c r="K1689" i="32"/>
  <c r="K1690" i="32"/>
  <c r="K1691" i="32"/>
  <c r="K1692" i="32"/>
  <c r="K1693" i="32"/>
  <c r="K1694" i="32"/>
  <c r="K1695" i="32"/>
  <c r="K1696" i="32"/>
  <c r="K1697" i="32"/>
  <c r="K1698" i="32"/>
  <c r="K1699" i="32"/>
  <c r="K1700" i="32"/>
  <c r="K1701" i="32"/>
  <c r="K1702" i="32"/>
  <c r="K1703" i="32"/>
  <c r="K1704" i="32"/>
  <c r="K1705" i="32"/>
  <c r="K1706" i="32"/>
  <c r="K1707" i="32"/>
  <c r="K1708" i="32"/>
  <c r="K1709" i="32"/>
  <c r="K1710" i="32"/>
  <c r="K1711" i="32"/>
  <c r="K1712" i="32"/>
  <c r="K1713" i="32"/>
  <c r="K1714" i="32"/>
  <c r="K1715" i="32"/>
  <c r="K1716" i="32"/>
  <c r="K1717" i="32"/>
  <c r="K1718" i="32"/>
  <c r="K1719" i="32"/>
  <c r="K1720" i="32"/>
  <c r="K1721" i="32"/>
  <c r="K1722" i="32"/>
  <c r="K1723" i="32"/>
  <c r="K1724" i="32"/>
  <c r="K1725" i="32"/>
  <c r="K1726" i="32"/>
  <c r="K1727" i="32"/>
  <c r="K1728" i="32"/>
  <c r="K1729" i="32"/>
  <c r="K1730" i="32"/>
  <c r="K1731" i="32"/>
  <c r="K1732" i="32"/>
  <c r="K1733" i="32"/>
  <c r="K1734" i="32"/>
  <c r="K1735" i="32"/>
  <c r="K1736" i="32"/>
  <c r="K1737" i="32"/>
  <c r="K1738" i="32"/>
  <c r="K1739" i="32"/>
  <c r="K1740" i="32"/>
  <c r="K1741" i="32"/>
  <c r="K1742" i="32"/>
  <c r="K1743" i="32"/>
  <c r="K1744" i="32"/>
  <c r="K1745" i="32"/>
  <c r="K1746" i="32"/>
  <c r="K1747" i="32"/>
  <c r="K1748" i="32"/>
  <c r="K1749" i="32"/>
  <c r="K1750" i="32"/>
  <c r="K1751" i="32"/>
  <c r="K1752" i="32"/>
  <c r="K1753" i="32"/>
  <c r="K1754" i="32"/>
  <c r="K1755" i="32"/>
  <c r="K1756" i="32"/>
  <c r="K1757" i="32"/>
  <c r="K1758" i="32"/>
  <c r="K1759" i="32"/>
  <c r="K1760" i="32"/>
  <c r="K1761" i="32"/>
  <c r="K1762" i="32"/>
  <c r="K1763" i="32"/>
  <c r="K1764" i="32"/>
  <c r="K1765" i="32"/>
  <c r="K1766" i="32"/>
  <c r="K1767" i="32"/>
  <c r="K1768" i="32"/>
  <c r="K1769" i="32"/>
  <c r="K1770" i="32"/>
  <c r="K1771" i="32"/>
  <c r="K1772" i="32"/>
  <c r="K1773" i="32"/>
  <c r="K1774" i="32"/>
  <c r="K1775" i="32"/>
  <c r="K1776" i="32"/>
  <c r="K1777" i="32"/>
  <c r="K1778" i="32"/>
  <c r="K1779" i="32"/>
  <c r="K1780" i="32"/>
  <c r="K1781" i="32"/>
  <c r="K1782" i="32"/>
  <c r="K1783" i="32"/>
  <c r="K1784" i="32"/>
  <c r="K1785" i="32"/>
  <c r="K1786" i="32"/>
  <c r="K1787" i="32"/>
  <c r="K1788" i="32"/>
  <c r="K1789" i="32"/>
  <c r="K1790" i="32"/>
  <c r="K1791" i="32"/>
  <c r="K1792" i="32"/>
  <c r="K1793" i="32"/>
  <c r="K1794" i="32"/>
  <c r="K1795" i="32"/>
  <c r="K1796" i="32"/>
  <c r="K1797" i="32"/>
  <c r="K1798" i="32"/>
  <c r="K1799" i="32"/>
  <c r="K1800" i="32"/>
  <c r="K1801" i="32"/>
  <c r="K1802" i="32"/>
  <c r="K1803" i="32"/>
  <c r="K1804" i="32"/>
  <c r="K1805" i="32"/>
  <c r="K1806" i="32"/>
  <c r="K1807" i="32"/>
  <c r="K1808" i="32"/>
  <c r="K1809" i="32"/>
  <c r="K1810" i="32"/>
  <c r="K1811" i="32"/>
  <c r="K1812" i="32"/>
  <c r="K1813" i="32"/>
  <c r="K1814" i="32"/>
  <c r="K1815" i="32"/>
  <c r="K1816" i="32"/>
  <c r="K1817" i="32"/>
  <c r="K1818" i="32"/>
  <c r="K1819" i="32"/>
  <c r="K1820" i="32"/>
  <c r="K1821" i="32"/>
  <c r="K1822" i="32"/>
  <c r="K1823" i="32"/>
  <c r="K1824" i="32"/>
  <c r="K1825" i="32"/>
  <c r="K1826" i="32"/>
  <c r="K1827" i="32"/>
  <c r="K1828" i="32"/>
  <c r="K1829" i="32"/>
  <c r="K1830" i="32"/>
  <c r="K1831" i="32"/>
  <c r="K1832" i="32"/>
  <c r="K1833" i="32"/>
  <c r="K1834" i="32"/>
  <c r="K1835" i="32"/>
  <c r="K1836" i="32"/>
  <c r="K1837" i="32"/>
  <c r="K1838" i="32"/>
  <c r="K1839" i="32"/>
  <c r="K1840" i="32"/>
  <c r="K1841" i="32"/>
  <c r="K1842" i="32"/>
  <c r="K1843" i="32"/>
  <c r="K1844" i="32"/>
  <c r="K1845" i="32"/>
  <c r="K1846" i="32"/>
  <c r="K1847" i="32"/>
  <c r="K1848" i="32"/>
  <c r="K1849" i="32"/>
  <c r="K1850" i="32"/>
  <c r="K1851" i="32"/>
  <c r="K1852" i="32"/>
  <c r="K1853" i="32"/>
  <c r="K1854" i="32"/>
  <c r="K1855" i="32"/>
  <c r="K1856" i="32"/>
  <c r="K1857" i="32"/>
  <c r="K1858" i="32"/>
  <c r="K1859" i="32"/>
  <c r="K1860" i="32"/>
  <c r="K1861" i="32"/>
  <c r="K1862" i="32"/>
  <c r="K1863" i="32"/>
  <c r="K1864" i="32"/>
  <c r="K1865" i="32"/>
  <c r="K1866" i="32"/>
  <c r="K1867" i="32"/>
  <c r="K1868" i="32"/>
  <c r="K1869" i="32"/>
  <c r="K1870" i="32"/>
  <c r="K1871" i="32"/>
  <c r="K1872" i="32"/>
  <c r="K1873" i="32"/>
  <c r="K1874" i="32"/>
  <c r="K1875" i="32"/>
  <c r="K1876" i="32"/>
  <c r="K1877" i="32"/>
  <c r="K1878" i="32"/>
  <c r="K1879" i="32"/>
  <c r="K1880" i="32"/>
  <c r="K1881" i="32"/>
  <c r="K1882" i="32"/>
  <c r="K1883" i="32"/>
  <c r="K1884" i="32"/>
  <c r="K1885" i="32"/>
  <c r="K1886" i="32"/>
  <c r="K1887" i="32"/>
  <c r="K1888" i="32"/>
  <c r="K1889" i="32"/>
  <c r="K1890" i="32"/>
  <c r="K1891" i="32"/>
  <c r="K1892" i="32"/>
  <c r="K1893" i="32"/>
  <c r="K1894" i="32"/>
  <c r="K1895" i="32"/>
  <c r="K1896" i="32"/>
  <c r="K1897" i="32"/>
  <c r="K1898" i="32"/>
  <c r="K1899" i="32"/>
  <c r="K1900" i="32"/>
  <c r="K1901" i="32"/>
  <c r="K1902" i="32"/>
  <c r="K1903" i="32"/>
  <c r="K1904" i="32"/>
  <c r="K1905" i="32"/>
  <c r="K1906" i="32"/>
  <c r="K1907" i="32"/>
  <c r="K1908" i="32"/>
  <c r="K1909" i="32"/>
  <c r="K1910" i="32"/>
  <c r="K1911" i="32"/>
  <c r="K1912" i="32"/>
  <c r="K1913" i="32"/>
  <c r="K1914" i="32"/>
  <c r="K1915" i="32"/>
  <c r="K1916" i="32"/>
  <c r="K1917" i="32"/>
  <c r="K1918" i="32"/>
  <c r="K1919" i="32"/>
  <c r="K1920" i="32"/>
  <c r="K1921" i="32"/>
  <c r="K1922" i="32"/>
  <c r="K1923" i="32"/>
  <c r="K1924" i="32"/>
  <c r="K1925" i="32"/>
  <c r="K1926" i="32"/>
  <c r="K1927" i="32"/>
  <c r="K1928" i="32"/>
  <c r="K1929" i="32"/>
  <c r="K1930" i="32"/>
  <c r="K1931" i="32"/>
  <c r="K1932" i="32"/>
  <c r="K1933" i="32"/>
  <c r="K1934" i="32"/>
  <c r="K1935" i="32"/>
  <c r="K1936" i="32"/>
  <c r="K1937" i="32"/>
  <c r="K1938" i="32"/>
  <c r="K1939" i="32"/>
  <c r="K1940" i="32"/>
  <c r="K1941" i="32"/>
  <c r="K1942" i="32"/>
  <c r="K1943" i="32"/>
  <c r="K1944" i="32"/>
  <c r="K1945" i="32"/>
  <c r="K1946" i="32"/>
  <c r="K1947" i="32"/>
  <c r="K1948" i="32"/>
  <c r="K1949" i="32"/>
  <c r="K1950" i="32"/>
  <c r="K1951" i="32"/>
  <c r="K1952" i="32"/>
  <c r="K1953" i="32"/>
  <c r="K1954" i="32"/>
  <c r="K1955" i="32"/>
  <c r="K1956" i="32"/>
  <c r="K1957" i="32"/>
  <c r="K1958" i="32"/>
  <c r="K1959" i="32"/>
  <c r="K1960" i="32"/>
  <c r="K1961" i="32"/>
  <c r="K1962" i="32"/>
  <c r="K1963" i="32"/>
  <c r="K1964" i="32"/>
  <c r="K1965" i="32"/>
  <c r="K1966" i="32"/>
  <c r="K1967" i="32"/>
  <c r="K1968" i="32"/>
  <c r="K1969" i="32"/>
  <c r="K1970" i="32"/>
  <c r="K1971" i="32"/>
  <c r="K1972" i="32"/>
  <c r="K1973" i="32"/>
  <c r="K1974" i="32"/>
  <c r="K1975" i="32"/>
  <c r="K1976" i="32"/>
  <c r="K1977" i="32"/>
  <c r="K1978" i="32"/>
  <c r="K1979" i="32"/>
  <c r="K1980" i="32"/>
  <c r="K1981" i="32"/>
  <c r="K1982" i="32"/>
  <c r="K1983" i="32"/>
  <c r="K1984" i="32"/>
  <c r="K1985" i="32"/>
  <c r="K1986" i="32"/>
  <c r="K1987" i="32"/>
  <c r="K1988" i="32"/>
  <c r="K1989" i="32"/>
  <c r="K1990" i="32"/>
  <c r="K1991" i="32"/>
  <c r="K1992" i="32"/>
  <c r="K1993" i="32"/>
  <c r="K1994" i="32"/>
  <c r="K1995" i="32"/>
  <c r="K1996" i="32"/>
  <c r="K1997" i="32"/>
  <c r="K1998" i="32"/>
  <c r="K1999" i="32"/>
  <c r="K2000" i="32"/>
  <c r="K2001" i="32"/>
  <c r="K2002" i="32"/>
  <c r="L10" i="32"/>
  <c r="L11" i="32"/>
  <c r="L12" i="32"/>
  <c r="L13" i="32"/>
  <c r="L14" i="32"/>
  <c r="L15" i="32"/>
  <c r="L16" i="32"/>
  <c r="L17" i="32"/>
  <c r="L18" i="32"/>
  <c r="L19" i="32"/>
  <c r="L20" i="32"/>
  <c r="L21" i="32"/>
  <c r="L22" i="32"/>
  <c r="L23" i="32"/>
  <c r="L24" i="32"/>
  <c r="L25" i="32"/>
  <c r="L26" i="32"/>
  <c r="L27" i="32"/>
  <c r="L28" i="32"/>
  <c r="L29" i="32"/>
  <c r="L30" i="32"/>
  <c r="L31" i="32"/>
  <c r="L32" i="32"/>
  <c r="L33" i="32"/>
  <c r="L34" i="32"/>
  <c r="L35" i="32"/>
  <c r="L36" i="32"/>
  <c r="L37" i="32"/>
  <c r="L38" i="32"/>
  <c r="L39" i="32"/>
  <c r="L40" i="32"/>
  <c r="L41" i="32"/>
  <c r="L42" i="32"/>
  <c r="L43" i="32"/>
  <c r="L44" i="32"/>
  <c r="L45" i="32"/>
  <c r="L46" i="32"/>
  <c r="L47" i="32"/>
  <c r="L48" i="32"/>
  <c r="L49" i="32"/>
  <c r="L50" i="32"/>
  <c r="L51" i="32"/>
  <c r="L52" i="32"/>
  <c r="L53" i="32"/>
  <c r="L54" i="32"/>
  <c r="L55" i="32"/>
  <c r="L56" i="32"/>
  <c r="L57" i="32"/>
  <c r="L58" i="32"/>
  <c r="L59" i="32"/>
  <c r="L60" i="32"/>
  <c r="L61" i="32"/>
  <c r="L62" i="32"/>
  <c r="L63" i="32"/>
  <c r="L64" i="32"/>
  <c r="L65" i="32"/>
  <c r="L66" i="32"/>
  <c r="L67" i="32"/>
  <c r="L68" i="32"/>
  <c r="L69" i="32"/>
  <c r="L70" i="32"/>
  <c r="L71" i="32"/>
  <c r="L72" i="32"/>
  <c r="L73" i="32"/>
  <c r="L74" i="32"/>
  <c r="L75" i="32"/>
  <c r="L76" i="32"/>
  <c r="L77" i="32"/>
  <c r="L78" i="32"/>
  <c r="L79" i="32"/>
  <c r="L80" i="32"/>
  <c r="L81" i="32"/>
  <c r="L82" i="32"/>
  <c r="L83" i="32"/>
  <c r="L84" i="32"/>
  <c r="L85" i="32"/>
  <c r="L86" i="32"/>
  <c r="L87" i="32"/>
  <c r="L88" i="32"/>
  <c r="L89" i="32"/>
  <c r="L90" i="32"/>
  <c r="L91" i="32"/>
  <c r="L92" i="32"/>
  <c r="L93" i="32"/>
  <c r="L94" i="32"/>
  <c r="L95" i="32"/>
  <c r="L96" i="32"/>
  <c r="L97" i="32"/>
  <c r="L98" i="32"/>
  <c r="L99" i="32"/>
  <c r="L100" i="32"/>
  <c r="L101" i="32"/>
  <c r="L102" i="32"/>
  <c r="L103" i="32"/>
  <c r="L104" i="32"/>
  <c r="L105" i="32"/>
  <c r="L106" i="32"/>
  <c r="L107" i="32"/>
  <c r="L108" i="32"/>
  <c r="L109" i="32"/>
  <c r="L110" i="32"/>
  <c r="L111" i="32"/>
  <c r="L112" i="32"/>
  <c r="L113" i="32"/>
  <c r="L114" i="32"/>
  <c r="L115" i="32"/>
  <c r="L116" i="32"/>
  <c r="L117" i="32"/>
  <c r="L118" i="32"/>
  <c r="L119" i="32"/>
  <c r="L120" i="32"/>
  <c r="L121" i="32"/>
  <c r="L122" i="32"/>
  <c r="L123" i="32"/>
  <c r="L124" i="32"/>
  <c r="L125" i="32"/>
  <c r="L126" i="32"/>
  <c r="L127" i="32"/>
  <c r="L128" i="32"/>
  <c r="L129" i="32"/>
  <c r="L130" i="32"/>
  <c r="L131" i="32"/>
  <c r="L132" i="32"/>
  <c r="L133" i="32"/>
  <c r="L134" i="32"/>
  <c r="L135" i="32"/>
  <c r="L136" i="32"/>
  <c r="L137" i="32"/>
  <c r="L138" i="32"/>
  <c r="L139" i="32"/>
  <c r="L140" i="32"/>
  <c r="L141" i="32"/>
  <c r="L142" i="32"/>
  <c r="L143" i="32"/>
  <c r="L144" i="32"/>
  <c r="L145" i="32"/>
  <c r="L146" i="32"/>
  <c r="L147" i="32"/>
  <c r="L148" i="32"/>
  <c r="L149" i="32"/>
  <c r="L150" i="32"/>
  <c r="L151" i="32"/>
  <c r="L152" i="32"/>
  <c r="L153" i="32"/>
  <c r="L154" i="32"/>
  <c r="L155" i="32"/>
  <c r="L156" i="32"/>
  <c r="L157" i="32"/>
  <c r="L158" i="32"/>
  <c r="L159" i="32"/>
  <c r="L160" i="32"/>
  <c r="L161" i="32"/>
  <c r="L162" i="32"/>
  <c r="L163" i="32"/>
  <c r="L164" i="32"/>
  <c r="L165" i="32"/>
  <c r="L166" i="32"/>
  <c r="L167" i="32"/>
  <c r="L168" i="32"/>
  <c r="L169" i="32"/>
  <c r="L170" i="32"/>
  <c r="L171" i="32"/>
  <c r="L172" i="32"/>
  <c r="L173" i="32"/>
  <c r="L174" i="32"/>
  <c r="L175" i="32"/>
  <c r="L176" i="32"/>
  <c r="L177" i="32"/>
  <c r="L178" i="32"/>
  <c r="L179" i="32"/>
  <c r="L180" i="32"/>
  <c r="L181" i="32"/>
  <c r="L182" i="32"/>
  <c r="L183" i="32"/>
  <c r="L184" i="32"/>
  <c r="L185" i="32"/>
  <c r="L186" i="32"/>
  <c r="L187" i="32"/>
  <c r="L188" i="32"/>
  <c r="L189" i="32"/>
  <c r="L190" i="32"/>
  <c r="L191" i="32"/>
  <c r="L192" i="32"/>
  <c r="L193" i="32"/>
  <c r="L194" i="32"/>
  <c r="L195" i="32"/>
  <c r="L196" i="32"/>
  <c r="L197" i="32"/>
  <c r="L198" i="32"/>
  <c r="L199" i="32"/>
  <c r="L200" i="32"/>
  <c r="L201" i="32"/>
  <c r="L202" i="32"/>
  <c r="L203" i="32"/>
  <c r="L204" i="32"/>
  <c r="L205" i="32"/>
  <c r="L206" i="32"/>
  <c r="L207" i="32"/>
  <c r="L208" i="32"/>
  <c r="L209" i="32"/>
  <c r="L210" i="32"/>
  <c r="L211" i="32"/>
  <c r="L212" i="32"/>
  <c r="L213" i="32"/>
  <c r="L214" i="32"/>
  <c r="L215" i="32"/>
  <c r="L216" i="32"/>
  <c r="L217" i="32"/>
  <c r="L218" i="32"/>
  <c r="L219" i="32"/>
  <c r="L220" i="32"/>
  <c r="L221" i="32"/>
  <c r="L222" i="32"/>
  <c r="L223" i="32"/>
  <c r="L224" i="32"/>
  <c r="L225" i="32"/>
  <c r="L226" i="32"/>
  <c r="L227" i="32"/>
  <c r="L228" i="32"/>
  <c r="L229" i="32"/>
  <c r="L230" i="32"/>
  <c r="L231" i="32"/>
  <c r="L232" i="32"/>
  <c r="L233" i="32"/>
  <c r="L234" i="32"/>
  <c r="L235" i="32"/>
  <c r="L236" i="32"/>
  <c r="L237" i="32"/>
  <c r="L238" i="32"/>
  <c r="L239" i="32"/>
  <c r="L240" i="32"/>
  <c r="L241" i="32"/>
  <c r="L242" i="32"/>
  <c r="L243" i="32"/>
  <c r="L244" i="32"/>
  <c r="L245" i="32"/>
  <c r="L246" i="32"/>
  <c r="L247" i="32"/>
  <c r="L248" i="32"/>
  <c r="L249" i="32"/>
  <c r="L250" i="32"/>
  <c r="L251" i="32"/>
  <c r="L252" i="32"/>
  <c r="L253" i="32"/>
  <c r="L254" i="32"/>
  <c r="L255" i="32"/>
  <c r="L256" i="32"/>
  <c r="L257" i="32"/>
  <c r="L258" i="32"/>
  <c r="L259" i="32"/>
  <c r="L260" i="32"/>
  <c r="L261" i="32"/>
  <c r="L262" i="32"/>
  <c r="L263" i="32"/>
  <c r="L264" i="32"/>
  <c r="L265" i="32"/>
  <c r="L266" i="32"/>
  <c r="L267" i="32"/>
  <c r="L268" i="32"/>
  <c r="L269" i="32"/>
  <c r="L270" i="32"/>
  <c r="L271" i="32"/>
  <c r="L272" i="32"/>
  <c r="L273" i="32"/>
  <c r="L274" i="32"/>
  <c r="L275" i="32"/>
  <c r="L276" i="32"/>
  <c r="L277" i="32"/>
  <c r="L278" i="32"/>
  <c r="L279" i="32"/>
  <c r="L280" i="32"/>
  <c r="L281" i="32"/>
  <c r="L282" i="32"/>
  <c r="L283" i="32"/>
  <c r="L284" i="32"/>
  <c r="L285" i="32"/>
  <c r="L286" i="32"/>
  <c r="L287" i="32"/>
  <c r="L288" i="32"/>
  <c r="L289" i="32"/>
  <c r="L290" i="32"/>
  <c r="L291" i="32"/>
  <c r="L292" i="32"/>
  <c r="L293" i="32"/>
  <c r="L294" i="32"/>
  <c r="L295" i="32"/>
  <c r="L296" i="32"/>
  <c r="L297" i="32"/>
  <c r="L298" i="32"/>
  <c r="L299" i="32"/>
  <c r="L300" i="32"/>
  <c r="L301" i="32"/>
  <c r="L302" i="32"/>
  <c r="L303" i="32"/>
  <c r="L304" i="32"/>
  <c r="L305" i="32"/>
  <c r="L306" i="32"/>
  <c r="L307" i="32"/>
  <c r="L308" i="32"/>
  <c r="L309" i="32"/>
  <c r="L310" i="32"/>
  <c r="L311" i="32"/>
  <c r="L312" i="32"/>
  <c r="L313" i="32"/>
  <c r="L314" i="32"/>
  <c r="L315" i="32"/>
  <c r="L316" i="32"/>
  <c r="L317" i="32"/>
  <c r="L318" i="32"/>
  <c r="L319" i="32"/>
  <c r="L320" i="32"/>
  <c r="L321" i="32"/>
  <c r="L322" i="32"/>
  <c r="L323" i="32"/>
  <c r="L324" i="32"/>
  <c r="L325" i="32"/>
  <c r="L326" i="32"/>
  <c r="L327" i="32"/>
  <c r="L328" i="32"/>
  <c r="L329" i="32"/>
  <c r="L330" i="32"/>
  <c r="L331" i="32"/>
  <c r="L332" i="32"/>
  <c r="L333" i="32"/>
  <c r="L334" i="32"/>
  <c r="L335" i="32"/>
  <c r="L336" i="32"/>
  <c r="L337" i="32"/>
  <c r="L338" i="32"/>
  <c r="L339" i="32"/>
  <c r="L340" i="32"/>
  <c r="L341" i="32"/>
  <c r="L342" i="32"/>
  <c r="L343" i="32"/>
  <c r="L344" i="32"/>
  <c r="L345" i="32"/>
  <c r="L346" i="32"/>
  <c r="L347" i="32"/>
  <c r="L348" i="32"/>
  <c r="L349" i="32"/>
  <c r="L350" i="32"/>
  <c r="L351" i="32"/>
  <c r="L352" i="32"/>
  <c r="L353" i="32"/>
  <c r="L354" i="32"/>
  <c r="L355" i="32"/>
  <c r="L356" i="32"/>
  <c r="L357" i="32"/>
  <c r="L358" i="32"/>
  <c r="L359" i="32"/>
  <c r="L360" i="32"/>
  <c r="L361" i="32"/>
  <c r="L362" i="32"/>
  <c r="L363" i="32"/>
  <c r="L364" i="32"/>
  <c r="L365" i="32"/>
  <c r="L366" i="32"/>
  <c r="L367" i="32"/>
  <c r="L368" i="32"/>
  <c r="L369" i="32"/>
  <c r="L370" i="32"/>
  <c r="L371" i="32"/>
  <c r="L372" i="32"/>
  <c r="L373" i="32"/>
  <c r="L374" i="32"/>
  <c r="L375" i="32"/>
  <c r="L376" i="32"/>
  <c r="L377" i="32"/>
  <c r="L378" i="32"/>
  <c r="L379" i="32"/>
  <c r="L380" i="32"/>
  <c r="L381" i="32"/>
  <c r="L382" i="32"/>
  <c r="L383" i="32"/>
  <c r="L384" i="32"/>
  <c r="L385" i="32"/>
  <c r="L386" i="32"/>
  <c r="L387" i="32"/>
  <c r="L388" i="32"/>
  <c r="L389" i="32"/>
  <c r="L390" i="32"/>
  <c r="L391" i="32"/>
  <c r="L392" i="32"/>
  <c r="L393" i="32"/>
  <c r="L394" i="32"/>
  <c r="L395" i="32"/>
  <c r="L396" i="32"/>
  <c r="L397" i="32"/>
  <c r="L398" i="32"/>
  <c r="L399" i="32"/>
  <c r="L400" i="32"/>
  <c r="L401" i="32"/>
  <c r="L402" i="32"/>
  <c r="L403" i="32"/>
  <c r="L404" i="32"/>
  <c r="L405" i="32"/>
  <c r="L406" i="32"/>
  <c r="L407" i="32"/>
  <c r="L408" i="32"/>
  <c r="L409" i="32"/>
  <c r="L410" i="32"/>
  <c r="L411" i="32"/>
  <c r="L412" i="32"/>
  <c r="L413" i="32"/>
  <c r="L414" i="32"/>
  <c r="L415" i="32"/>
  <c r="L416" i="32"/>
  <c r="L417" i="32"/>
  <c r="L418" i="32"/>
  <c r="L419" i="32"/>
  <c r="L420" i="32"/>
  <c r="L421" i="32"/>
  <c r="L422" i="32"/>
  <c r="L423" i="32"/>
  <c r="L424" i="32"/>
  <c r="L425" i="32"/>
  <c r="L426" i="32"/>
  <c r="L427" i="32"/>
  <c r="L428" i="32"/>
  <c r="L429" i="32"/>
  <c r="L430" i="32"/>
  <c r="L431" i="32"/>
  <c r="L432" i="32"/>
  <c r="L433" i="32"/>
  <c r="L434" i="32"/>
  <c r="L435" i="32"/>
  <c r="L436" i="32"/>
  <c r="L437" i="32"/>
  <c r="L438" i="32"/>
  <c r="L439" i="32"/>
  <c r="L440" i="32"/>
  <c r="L441" i="32"/>
  <c r="L442" i="32"/>
  <c r="L443" i="32"/>
  <c r="L444" i="32"/>
  <c r="L445" i="32"/>
  <c r="L446" i="32"/>
  <c r="L447" i="32"/>
  <c r="L448" i="32"/>
  <c r="L449" i="32"/>
  <c r="L450" i="32"/>
  <c r="L451" i="32"/>
  <c r="L452" i="32"/>
  <c r="L453" i="32"/>
  <c r="L454" i="32"/>
  <c r="L455" i="32"/>
  <c r="L456" i="32"/>
  <c r="L457" i="32"/>
  <c r="L458" i="32"/>
  <c r="L459" i="32"/>
  <c r="L460" i="32"/>
  <c r="L461" i="32"/>
  <c r="L462" i="32"/>
  <c r="L463" i="32"/>
  <c r="L464" i="32"/>
  <c r="L465" i="32"/>
  <c r="L466" i="32"/>
  <c r="L467" i="32"/>
  <c r="L468" i="32"/>
  <c r="L469" i="32"/>
  <c r="L470" i="32"/>
  <c r="L471" i="32"/>
  <c r="L472" i="32"/>
  <c r="L473" i="32"/>
  <c r="L474" i="32"/>
  <c r="L475" i="32"/>
  <c r="L476" i="32"/>
  <c r="L477" i="32"/>
  <c r="L478" i="32"/>
  <c r="L479" i="32"/>
  <c r="L480" i="32"/>
  <c r="L481" i="32"/>
  <c r="L482" i="32"/>
  <c r="L483" i="32"/>
  <c r="L484" i="32"/>
  <c r="L485" i="32"/>
  <c r="L486" i="32"/>
  <c r="L487" i="32"/>
  <c r="L488" i="32"/>
  <c r="L489" i="32"/>
  <c r="L490" i="32"/>
  <c r="L491" i="32"/>
  <c r="L492" i="32"/>
  <c r="L493" i="32"/>
  <c r="L494" i="32"/>
  <c r="L495" i="32"/>
  <c r="L496" i="32"/>
  <c r="L497" i="32"/>
  <c r="L498" i="32"/>
  <c r="L499" i="32"/>
  <c r="L500" i="32"/>
  <c r="L501" i="32"/>
  <c r="L502" i="32"/>
  <c r="L503" i="32"/>
  <c r="L504" i="32"/>
  <c r="L505" i="32"/>
  <c r="L506" i="32"/>
  <c r="L507" i="32"/>
  <c r="L508" i="32"/>
  <c r="L509" i="32"/>
  <c r="L510" i="32"/>
  <c r="L511" i="32"/>
  <c r="L512" i="32"/>
  <c r="L513" i="32"/>
  <c r="L514" i="32"/>
  <c r="L515" i="32"/>
  <c r="L516" i="32"/>
  <c r="L517" i="32"/>
  <c r="L518" i="32"/>
  <c r="L519" i="32"/>
  <c r="L520" i="32"/>
  <c r="L521" i="32"/>
  <c r="L522" i="32"/>
  <c r="L523" i="32"/>
  <c r="L524" i="32"/>
  <c r="L525" i="32"/>
  <c r="L526" i="32"/>
  <c r="L527" i="32"/>
  <c r="L528" i="32"/>
  <c r="L529" i="32"/>
  <c r="L530" i="32"/>
  <c r="L531" i="32"/>
  <c r="L532" i="32"/>
  <c r="L533" i="32"/>
  <c r="L534" i="32"/>
  <c r="L535" i="32"/>
  <c r="L536" i="32"/>
  <c r="L537" i="32"/>
  <c r="L538" i="32"/>
  <c r="L539" i="32"/>
  <c r="L540" i="32"/>
  <c r="L541" i="32"/>
  <c r="L542" i="32"/>
  <c r="L543" i="32"/>
  <c r="L544" i="32"/>
  <c r="L545" i="32"/>
  <c r="L546" i="32"/>
  <c r="L547" i="32"/>
  <c r="L548" i="32"/>
  <c r="L549" i="32"/>
  <c r="L550" i="32"/>
  <c r="L551" i="32"/>
  <c r="L552" i="32"/>
  <c r="L553" i="32"/>
  <c r="L554" i="32"/>
  <c r="L555" i="32"/>
  <c r="L556" i="32"/>
  <c r="L557" i="32"/>
  <c r="L558" i="32"/>
  <c r="L559" i="32"/>
  <c r="L560" i="32"/>
  <c r="L561" i="32"/>
  <c r="L562" i="32"/>
  <c r="L563" i="32"/>
  <c r="L564" i="32"/>
  <c r="L565" i="32"/>
  <c r="L566" i="32"/>
  <c r="L567" i="32"/>
  <c r="L568" i="32"/>
  <c r="L569" i="32"/>
  <c r="L570" i="32"/>
  <c r="L571" i="32"/>
  <c r="L572" i="32"/>
  <c r="L573" i="32"/>
  <c r="L574" i="32"/>
  <c r="L575" i="32"/>
  <c r="L576" i="32"/>
  <c r="L577" i="32"/>
  <c r="L578" i="32"/>
  <c r="L579" i="32"/>
  <c r="L580" i="32"/>
  <c r="L581" i="32"/>
  <c r="L582" i="32"/>
  <c r="L583" i="32"/>
  <c r="L584" i="32"/>
  <c r="L585" i="32"/>
  <c r="L586" i="32"/>
  <c r="L587" i="32"/>
  <c r="L588" i="32"/>
  <c r="L589" i="32"/>
  <c r="L590" i="32"/>
  <c r="L591" i="32"/>
  <c r="L592" i="32"/>
  <c r="L593" i="32"/>
  <c r="L594" i="32"/>
  <c r="L595" i="32"/>
  <c r="L596" i="32"/>
  <c r="L597" i="32"/>
  <c r="L598" i="32"/>
  <c r="L599" i="32"/>
  <c r="L600" i="32"/>
  <c r="L601" i="32"/>
  <c r="L602" i="32"/>
  <c r="L603" i="32"/>
  <c r="L604" i="32"/>
  <c r="L605" i="32"/>
  <c r="L606" i="32"/>
  <c r="L607" i="32"/>
  <c r="L608" i="32"/>
  <c r="L609" i="32"/>
  <c r="L610" i="32"/>
  <c r="L611" i="32"/>
  <c r="L612" i="32"/>
  <c r="L613" i="32"/>
  <c r="L614" i="32"/>
  <c r="L615" i="32"/>
  <c r="L616" i="32"/>
  <c r="L617" i="32"/>
  <c r="L618" i="32"/>
  <c r="L619" i="32"/>
  <c r="L620" i="32"/>
  <c r="L621" i="32"/>
  <c r="L622" i="32"/>
  <c r="L623" i="32"/>
  <c r="L624" i="32"/>
  <c r="L625" i="32"/>
  <c r="L626" i="32"/>
  <c r="L627" i="32"/>
  <c r="L628" i="32"/>
  <c r="L629" i="32"/>
  <c r="L630" i="32"/>
  <c r="L631" i="32"/>
  <c r="L632" i="32"/>
  <c r="L633" i="32"/>
  <c r="L634" i="32"/>
  <c r="L635" i="32"/>
  <c r="L636" i="32"/>
  <c r="L637" i="32"/>
  <c r="L638" i="32"/>
  <c r="L639" i="32"/>
  <c r="L640" i="32"/>
  <c r="L641" i="32"/>
  <c r="L642" i="32"/>
  <c r="L643" i="32"/>
  <c r="L644" i="32"/>
  <c r="L645" i="32"/>
  <c r="L646" i="32"/>
  <c r="L647" i="32"/>
  <c r="L648" i="32"/>
  <c r="L649" i="32"/>
  <c r="L650" i="32"/>
  <c r="L651" i="32"/>
  <c r="L652" i="32"/>
  <c r="L653" i="32"/>
  <c r="L654" i="32"/>
  <c r="L655" i="32"/>
  <c r="L656" i="32"/>
  <c r="L657" i="32"/>
  <c r="L658" i="32"/>
  <c r="L659" i="32"/>
  <c r="L660" i="32"/>
  <c r="L661" i="32"/>
  <c r="L662" i="32"/>
  <c r="L663" i="32"/>
  <c r="L664" i="32"/>
  <c r="L665" i="32"/>
  <c r="L666" i="32"/>
  <c r="L667" i="32"/>
  <c r="L668" i="32"/>
  <c r="L669" i="32"/>
  <c r="L670" i="32"/>
  <c r="L671" i="32"/>
  <c r="L672" i="32"/>
  <c r="L673" i="32"/>
  <c r="L674" i="32"/>
  <c r="L675" i="32"/>
  <c r="L676" i="32"/>
  <c r="L677" i="32"/>
  <c r="L678" i="32"/>
  <c r="L679" i="32"/>
  <c r="L680" i="32"/>
  <c r="L681" i="32"/>
  <c r="L682" i="32"/>
  <c r="L683" i="32"/>
  <c r="L684" i="32"/>
  <c r="L685" i="32"/>
  <c r="L686" i="32"/>
  <c r="L687" i="32"/>
  <c r="L688" i="32"/>
  <c r="L689" i="32"/>
  <c r="L690" i="32"/>
  <c r="L691" i="32"/>
  <c r="L692" i="32"/>
  <c r="L693" i="32"/>
  <c r="L694" i="32"/>
  <c r="L695" i="32"/>
  <c r="L696" i="32"/>
  <c r="L697" i="32"/>
  <c r="L698" i="32"/>
  <c r="L699" i="32"/>
  <c r="L700" i="32"/>
  <c r="L701" i="32"/>
  <c r="L702" i="32"/>
  <c r="L703" i="32"/>
  <c r="L704" i="32"/>
  <c r="L705" i="32"/>
  <c r="L706" i="32"/>
  <c r="L707" i="32"/>
  <c r="L708" i="32"/>
  <c r="L709" i="32"/>
  <c r="L710" i="32"/>
  <c r="L711" i="32"/>
  <c r="L712" i="32"/>
  <c r="L713" i="32"/>
  <c r="L714" i="32"/>
  <c r="L715" i="32"/>
  <c r="L716" i="32"/>
  <c r="L717" i="32"/>
  <c r="L718" i="32"/>
  <c r="L719" i="32"/>
  <c r="L720" i="32"/>
  <c r="L721" i="32"/>
  <c r="L722" i="32"/>
  <c r="L723" i="32"/>
  <c r="L724" i="32"/>
  <c r="L725" i="32"/>
  <c r="L726" i="32"/>
  <c r="L727" i="32"/>
  <c r="L728" i="32"/>
  <c r="L729" i="32"/>
  <c r="L730" i="32"/>
  <c r="L731" i="32"/>
  <c r="L732" i="32"/>
  <c r="L733" i="32"/>
  <c r="L734" i="32"/>
  <c r="L735" i="32"/>
  <c r="L736" i="32"/>
  <c r="L737" i="32"/>
  <c r="L738" i="32"/>
  <c r="L739" i="32"/>
  <c r="L740" i="32"/>
  <c r="L741" i="32"/>
  <c r="L742" i="32"/>
  <c r="L743" i="32"/>
  <c r="L744" i="32"/>
  <c r="L745" i="32"/>
  <c r="L746" i="32"/>
  <c r="L747" i="32"/>
  <c r="L748" i="32"/>
  <c r="L749" i="32"/>
  <c r="L750" i="32"/>
  <c r="L751" i="32"/>
  <c r="L752" i="32"/>
  <c r="L753" i="32"/>
  <c r="L754" i="32"/>
  <c r="L755" i="32"/>
  <c r="L756" i="32"/>
  <c r="L757" i="32"/>
  <c r="L758" i="32"/>
  <c r="L759" i="32"/>
  <c r="L760" i="32"/>
  <c r="L761" i="32"/>
  <c r="L762" i="32"/>
  <c r="L763" i="32"/>
  <c r="L764" i="32"/>
  <c r="L765" i="32"/>
  <c r="L766" i="32"/>
  <c r="L767" i="32"/>
  <c r="L768" i="32"/>
  <c r="L769" i="32"/>
  <c r="L770" i="32"/>
  <c r="L771" i="32"/>
  <c r="L772" i="32"/>
  <c r="L773" i="32"/>
  <c r="L774" i="32"/>
  <c r="L775" i="32"/>
  <c r="L776" i="32"/>
  <c r="L777" i="32"/>
  <c r="L778" i="32"/>
  <c r="L779" i="32"/>
  <c r="L780" i="32"/>
  <c r="L781" i="32"/>
  <c r="L782" i="32"/>
  <c r="L783" i="32"/>
  <c r="L784" i="32"/>
  <c r="L785" i="32"/>
  <c r="L786" i="32"/>
  <c r="L787" i="32"/>
  <c r="L788" i="32"/>
  <c r="L789" i="32"/>
  <c r="L790" i="32"/>
  <c r="L791" i="32"/>
  <c r="L792" i="32"/>
  <c r="L793" i="32"/>
  <c r="L794" i="32"/>
  <c r="L795" i="32"/>
  <c r="L796" i="32"/>
  <c r="L797" i="32"/>
  <c r="L798" i="32"/>
  <c r="L799" i="32"/>
  <c r="L800" i="32"/>
  <c r="L801" i="32"/>
  <c r="L802" i="32"/>
  <c r="L803" i="32"/>
  <c r="L804" i="32"/>
  <c r="L805" i="32"/>
  <c r="L806" i="32"/>
  <c r="L807" i="32"/>
  <c r="L808" i="32"/>
  <c r="L809" i="32"/>
  <c r="L810" i="32"/>
  <c r="L811" i="32"/>
  <c r="L812" i="32"/>
  <c r="L813" i="32"/>
  <c r="L814" i="32"/>
  <c r="L815" i="32"/>
  <c r="L816" i="32"/>
  <c r="L817" i="32"/>
  <c r="L818" i="32"/>
  <c r="L819" i="32"/>
  <c r="L820" i="32"/>
  <c r="L821" i="32"/>
  <c r="L822" i="32"/>
  <c r="L823" i="32"/>
  <c r="L824" i="32"/>
  <c r="L825" i="32"/>
  <c r="L826" i="32"/>
  <c r="L827" i="32"/>
  <c r="L828" i="32"/>
  <c r="L829" i="32"/>
  <c r="L830" i="32"/>
  <c r="L831" i="32"/>
  <c r="L832" i="32"/>
  <c r="L833" i="32"/>
  <c r="L834" i="32"/>
  <c r="L835" i="32"/>
  <c r="L836" i="32"/>
  <c r="L837" i="32"/>
  <c r="L838" i="32"/>
  <c r="L839" i="32"/>
  <c r="L840" i="32"/>
  <c r="L841" i="32"/>
  <c r="L842" i="32"/>
  <c r="L843" i="32"/>
  <c r="L844" i="32"/>
  <c r="L845" i="32"/>
  <c r="L846" i="32"/>
  <c r="L847" i="32"/>
  <c r="L848" i="32"/>
  <c r="L849" i="32"/>
  <c r="L850" i="32"/>
  <c r="L851" i="32"/>
  <c r="L852" i="32"/>
  <c r="L853" i="32"/>
  <c r="L854" i="32"/>
  <c r="L855" i="32"/>
  <c r="L856" i="32"/>
  <c r="L857" i="32"/>
  <c r="L858" i="32"/>
  <c r="L859" i="32"/>
  <c r="L860" i="32"/>
  <c r="L861" i="32"/>
  <c r="L862" i="32"/>
  <c r="L863" i="32"/>
  <c r="L864" i="32"/>
  <c r="L865" i="32"/>
  <c r="L866" i="32"/>
  <c r="L867" i="32"/>
  <c r="L868" i="32"/>
  <c r="L869" i="32"/>
  <c r="L870" i="32"/>
  <c r="L871" i="32"/>
  <c r="L872" i="32"/>
  <c r="L873" i="32"/>
  <c r="L874" i="32"/>
  <c r="L875" i="32"/>
  <c r="L876" i="32"/>
  <c r="L877" i="32"/>
  <c r="L878" i="32"/>
  <c r="L879" i="32"/>
  <c r="L880" i="32"/>
  <c r="L881" i="32"/>
  <c r="L882" i="32"/>
  <c r="L883" i="32"/>
  <c r="L884" i="32"/>
  <c r="L885" i="32"/>
  <c r="L886" i="32"/>
  <c r="L887" i="32"/>
  <c r="L888" i="32"/>
  <c r="L889" i="32"/>
  <c r="L890" i="32"/>
  <c r="L891" i="32"/>
  <c r="L892" i="32"/>
  <c r="L893" i="32"/>
  <c r="L894" i="32"/>
  <c r="L895" i="32"/>
  <c r="L896" i="32"/>
  <c r="L897" i="32"/>
  <c r="L898" i="32"/>
  <c r="L899" i="32"/>
  <c r="L900" i="32"/>
  <c r="L901" i="32"/>
  <c r="L902" i="32"/>
  <c r="L903" i="32"/>
  <c r="L904" i="32"/>
  <c r="L905" i="32"/>
  <c r="L906" i="32"/>
  <c r="L907" i="32"/>
  <c r="L908" i="32"/>
  <c r="L909" i="32"/>
  <c r="L910" i="32"/>
  <c r="L911" i="32"/>
  <c r="L912" i="32"/>
  <c r="L913" i="32"/>
  <c r="L914" i="32"/>
  <c r="L915" i="32"/>
  <c r="L916" i="32"/>
  <c r="L917" i="32"/>
  <c r="L918" i="32"/>
  <c r="L919" i="32"/>
  <c r="L920" i="32"/>
  <c r="L921" i="32"/>
  <c r="L922" i="32"/>
  <c r="L923" i="32"/>
  <c r="L924" i="32"/>
  <c r="L925" i="32"/>
  <c r="L926" i="32"/>
  <c r="L927" i="32"/>
  <c r="L928" i="32"/>
  <c r="L929" i="32"/>
  <c r="L930" i="32"/>
  <c r="L931" i="32"/>
  <c r="L932" i="32"/>
  <c r="L933" i="32"/>
  <c r="L934" i="32"/>
  <c r="L935" i="32"/>
  <c r="L936" i="32"/>
  <c r="L937" i="32"/>
  <c r="L938" i="32"/>
  <c r="L939" i="32"/>
  <c r="L940" i="32"/>
  <c r="L941" i="32"/>
  <c r="L942" i="32"/>
  <c r="L943" i="32"/>
  <c r="L944" i="32"/>
  <c r="L945" i="32"/>
  <c r="L946" i="32"/>
  <c r="L947" i="32"/>
  <c r="L948" i="32"/>
  <c r="L949" i="32"/>
  <c r="L950" i="32"/>
  <c r="L951" i="32"/>
  <c r="L952" i="32"/>
  <c r="L953" i="32"/>
  <c r="L954" i="32"/>
  <c r="L955" i="32"/>
  <c r="L956" i="32"/>
  <c r="L957" i="32"/>
  <c r="L958" i="32"/>
  <c r="L959" i="32"/>
  <c r="L960" i="32"/>
  <c r="L961" i="32"/>
  <c r="L962" i="32"/>
  <c r="L963" i="32"/>
  <c r="L964" i="32"/>
  <c r="L965" i="32"/>
  <c r="L966" i="32"/>
  <c r="L967" i="32"/>
  <c r="L968" i="32"/>
  <c r="L969" i="32"/>
  <c r="L970" i="32"/>
  <c r="L971" i="32"/>
  <c r="L972" i="32"/>
  <c r="L973" i="32"/>
  <c r="L974" i="32"/>
  <c r="L975" i="32"/>
  <c r="L976" i="32"/>
  <c r="L977" i="32"/>
  <c r="L978" i="32"/>
  <c r="L979" i="32"/>
  <c r="L980" i="32"/>
  <c r="L981" i="32"/>
  <c r="L982" i="32"/>
  <c r="L983" i="32"/>
  <c r="L984" i="32"/>
  <c r="L985" i="32"/>
  <c r="L986" i="32"/>
  <c r="L987" i="32"/>
  <c r="L988" i="32"/>
  <c r="L989" i="32"/>
  <c r="L990" i="32"/>
  <c r="L991" i="32"/>
  <c r="L992" i="32"/>
  <c r="L993" i="32"/>
  <c r="L994" i="32"/>
  <c r="L995" i="32"/>
  <c r="L996" i="32"/>
  <c r="L997" i="32"/>
  <c r="L998" i="32"/>
  <c r="L999" i="32"/>
  <c r="L1000" i="32"/>
  <c r="L1001" i="32"/>
  <c r="L1002" i="32"/>
  <c r="L1003" i="32"/>
  <c r="L1004" i="32"/>
  <c r="L1005" i="32"/>
  <c r="L1006" i="32"/>
  <c r="L1007" i="32"/>
  <c r="L1008" i="32"/>
  <c r="L1009" i="32"/>
  <c r="L1010" i="32"/>
  <c r="L1011" i="32"/>
  <c r="L1012" i="32"/>
  <c r="L1013" i="32"/>
  <c r="L1014" i="32"/>
  <c r="L1015" i="32"/>
  <c r="L1016" i="32"/>
  <c r="L1017" i="32"/>
  <c r="L1018" i="32"/>
  <c r="L1019" i="32"/>
  <c r="L1020" i="32"/>
  <c r="L1021" i="32"/>
  <c r="L1022" i="32"/>
  <c r="L1023" i="32"/>
  <c r="L1024" i="32"/>
  <c r="L1025" i="32"/>
  <c r="L1026" i="32"/>
  <c r="L1027" i="32"/>
  <c r="L1028" i="32"/>
  <c r="L1029" i="32"/>
  <c r="L1030" i="32"/>
  <c r="L1031" i="32"/>
  <c r="L1032" i="32"/>
  <c r="L1033" i="32"/>
  <c r="L1034" i="32"/>
  <c r="L1035" i="32"/>
  <c r="L1036" i="32"/>
  <c r="L1037" i="32"/>
  <c r="L1038" i="32"/>
  <c r="L1039" i="32"/>
  <c r="L1040" i="32"/>
  <c r="L1041" i="32"/>
  <c r="L1042" i="32"/>
  <c r="L1043" i="32"/>
  <c r="L1044" i="32"/>
  <c r="L1045" i="32"/>
  <c r="L1046" i="32"/>
  <c r="L1047" i="32"/>
  <c r="L1048" i="32"/>
  <c r="L1049" i="32"/>
  <c r="L1050" i="32"/>
  <c r="L1051" i="32"/>
  <c r="L1052" i="32"/>
  <c r="L1053" i="32"/>
  <c r="L1054" i="32"/>
  <c r="L1055" i="32"/>
  <c r="L1056" i="32"/>
  <c r="L1057" i="32"/>
  <c r="L1058" i="32"/>
  <c r="L1059" i="32"/>
  <c r="L1060" i="32"/>
  <c r="L1061" i="32"/>
  <c r="L1062" i="32"/>
  <c r="L1063" i="32"/>
  <c r="L1064" i="32"/>
  <c r="L1065" i="32"/>
  <c r="L1066" i="32"/>
  <c r="L1067" i="32"/>
  <c r="L1068" i="32"/>
  <c r="L1069" i="32"/>
  <c r="L1070" i="32"/>
  <c r="L1071" i="32"/>
  <c r="L1072" i="32"/>
  <c r="L1073" i="32"/>
  <c r="L1074" i="32"/>
  <c r="L1075" i="32"/>
  <c r="L1076" i="32"/>
  <c r="L1077" i="32"/>
  <c r="L1078" i="32"/>
  <c r="L1079" i="32"/>
  <c r="L1080" i="32"/>
  <c r="L1081" i="32"/>
  <c r="L1082" i="32"/>
  <c r="L1083" i="32"/>
  <c r="L1084" i="32"/>
  <c r="L1085" i="32"/>
  <c r="L1086" i="32"/>
  <c r="L1087" i="32"/>
  <c r="L1088" i="32"/>
  <c r="L1089" i="32"/>
  <c r="L1090" i="32"/>
  <c r="L1091" i="32"/>
  <c r="L1092" i="32"/>
  <c r="L1093" i="32"/>
  <c r="L1094" i="32"/>
  <c r="L1095" i="32"/>
  <c r="L1096" i="32"/>
  <c r="L1097" i="32"/>
  <c r="L1098" i="32"/>
  <c r="L1099" i="32"/>
  <c r="L1100" i="32"/>
  <c r="L1101" i="32"/>
  <c r="L1102" i="32"/>
  <c r="L1103" i="32"/>
  <c r="L1104" i="32"/>
  <c r="L1105" i="32"/>
  <c r="L1106" i="32"/>
  <c r="L1107" i="32"/>
  <c r="L1108" i="32"/>
  <c r="L1109" i="32"/>
  <c r="L1110" i="32"/>
  <c r="L1111" i="32"/>
  <c r="L1112" i="32"/>
  <c r="L1113" i="32"/>
  <c r="L1114" i="32"/>
  <c r="L1115" i="32"/>
  <c r="L1116" i="32"/>
  <c r="L1117" i="32"/>
  <c r="L1118" i="32"/>
  <c r="L1119" i="32"/>
  <c r="L1120" i="32"/>
  <c r="L1121" i="32"/>
  <c r="L1122" i="32"/>
  <c r="L1123" i="32"/>
  <c r="L1124" i="32"/>
  <c r="L1125" i="32"/>
  <c r="L1126" i="32"/>
  <c r="L1127" i="32"/>
  <c r="L1128" i="32"/>
  <c r="L1129" i="32"/>
  <c r="L1130" i="32"/>
  <c r="L1131" i="32"/>
  <c r="L1132" i="32"/>
  <c r="L1133" i="32"/>
  <c r="L1134" i="32"/>
  <c r="L1135" i="32"/>
  <c r="L1136" i="32"/>
  <c r="L1137" i="32"/>
  <c r="L1138" i="32"/>
  <c r="L1139" i="32"/>
  <c r="L1140" i="32"/>
  <c r="L1141" i="32"/>
  <c r="L1142" i="32"/>
  <c r="L1143" i="32"/>
  <c r="L1144" i="32"/>
  <c r="L1145" i="32"/>
  <c r="L1146" i="32"/>
  <c r="L1147" i="32"/>
  <c r="L1148" i="32"/>
  <c r="L1149" i="32"/>
  <c r="L1150" i="32"/>
  <c r="L1151" i="32"/>
  <c r="L1152" i="32"/>
  <c r="L1153" i="32"/>
  <c r="L1154" i="32"/>
  <c r="L1155" i="32"/>
  <c r="L1156" i="32"/>
  <c r="L1157" i="32"/>
  <c r="L1158" i="32"/>
  <c r="L1159" i="32"/>
  <c r="L1160" i="32"/>
  <c r="L1161" i="32"/>
  <c r="L1162" i="32"/>
  <c r="L1163" i="32"/>
  <c r="L1164" i="32"/>
  <c r="L1165" i="32"/>
  <c r="L1166" i="32"/>
  <c r="L1167" i="32"/>
  <c r="L1168" i="32"/>
  <c r="L1169" i="32"/>
  <c r="L1170" i="32"/>
  <c r="L1171" i="32"/>
  <c r="L1172" i="32"/>
  <c r="L1173" i="32"/>
  <c r="L1174" i="32"/>
  <c r="L1175" i="32"/>
  <c r="L1176" i="32"/>
  <c r="L1177" i="32"/>
  <c r="L1178" i="32"/>
  <c r="L1179" i="32"/>
  <c r="L1180" i="32"/>
  <c r="L1181" i="32"/>
  <c r="L1182" i="32"/>
  <c r="L1183" i="32"/>
  <c r="L1184" i="32"/>
  <c r="L1185" i="32"/>
  <c r="L1186" i="32"/>
  <c r="L1187" i="32"/>
  <c r="L1188" i="32"/>
  <c r="L1189" i="32"/>
  <c r="L1190" i="32"/>
  <c r="L1191" i="32"/>
  <c r="L1192" i="32"/>
  <c r="L1193" i="32"/>
  <c r="L1194" i="32"/>
  <c r="L1195" i="32"/>
  <c r="L1196" i="32"/>
  <c r="L1197" i="32"/>
  <c r="L1198" i="32"/>
  <c r="L1199" i="32"/>
  <c r="L1200" i="32"/>
  <c r="L1201" i="32"/>
  <c r="L1202" i="32"/>
  <c r="L1203" i="32"/>
  <c r="L1204" i="32"/>
  <c r="L1205" i="32"/>
  <c r="L1206" i="32"/>
  <c r="L1207" i="32"/>
  <c r="L1208" i="32"/>
  <c r="L1209" i="32"/>
  <c r="L1210" i="32"/>
  <c r="L1211" i="32"/>
  <c r="L1212" i="32"/>
  <c r="L1213" i="32"/>
  <c r="L1214" i="32"/>
  <c r="L1215" i="32"/>
  <c r="L1216" i="32"/>
  <c r="L1217" i="32"/>
  <c r="L1218" i="32"/>
  <c r="L1219" i="32"/>
  <c r="L1220" i="32"/>
  <c r="L1221" i="32"/>
  <c r="L1222" i="32"/>
  <c r="L1223" i="32"/>
  <c r="L1224" i="32"/>
  <c r="L1225" i="32"/>
  <c r="L1226" i="32"/>
  <c r="L1227" i="32"/>
  <c r="L1228" i="32"/>
  <c r="L1229" i="32"/>
  <c r="L1230" i="32"/>
  <c r="L1231" i="32"/>
  <c r="L1232" i="32"/>
  <c r="L1233" i="32"/>
  <c r="L1234" i="32"/>
  <c r="L1235" i="32"/>
  <c r="L1236" i="32"/>
  <c r="L1237" i="32"/>
  <c r="L1238" i="32"/>
  <c r="L1239" i="32"/>
  <c r="L1240" i="32"/>
  <c r="L1241" i="32"/>
  <c r="L1242" i="32"/>
  <c r="L1243" i="32"/>
  <c r="L1244" i="32"/>
  <c r="L1245" i="32"/>
  <c r="L1246" i="32"/>
  <c r="L1247" i="32"/>
  <c r="L1248" i="32"/>
  <c r="L1249" i="32"/>
  <c r="L1250" i="32"/>
  <c r="L1251" i="32"/>
  <c r="L1252" i="32"/>
  <c r="L1253" i="32"/>
  <c r="L1254" i="32"/>
  <c r="L1255" i="32"/>
  <c r="L1256" i="32"/>
  <c r="L1257" i="32"/>
  <c r="L1258" i="32"/>
  <c r="L1259" i="32"/>
  <c r="L1260" i="32"/>
  <c r="L1261" i="32"/>
  <c r="L1262" i="32"/>
  <c r="L1263" i="32"/>
  <c r="L1264" i="32"/>
  <c r="L1265" i="32"/>
  <c r="L1266" i="32"/>
  <c r="L1267" i="32"/>
  <c r="L1268" i="32"/>
  <c r="L1269" i="32"/>
  <c r="L1270" i="32"/>
  <c r="L1271" i="32"/>
  <c r="L1272" i="32"/>
  <c r="L1273" i="32"/>
  <c r="L1274" i="32"/>
  <c r="L1275" i="32"/>
  <c r="L1276" i="32"/>
  <c r="L1277" i="32"/>
  <c r="L1278" i="32"/>
  <c r="L1279" i="32"/>
  <c r="L1280" i="32"/>
  <c r="L1281" i="32"/>
  <c r="L1282" i="32"/>
  <c r="L1283" i="32"/>
  <c r="L1284" i="32"/>
  <c r="L1285" i="32"/>
  <c r="L1286" i="32"/>
  <c r="L1287" i="32"/>
  <c r="L1288" i="32"/>
  <c r="L1289" i="32"/>
  <c r="L1290" i="32"/>
  <c r="L1291" i="32"/>
  <c r="L1292" i="32"/>
  <c r="L1293" i="32"/>
  <c r="L1294" i="32"/>
  <c r="L1295" i="32"/>
  <c r="L1296" i="32"/>
  <c r="L1297" i="32"/>
  <c r="L1298" i="32"/>
  <c r="L1299" i="32"/>
  <c r="L1300" i="32"/>
  <c r="L1301" i="32"/>
  <c r="L1302" i="32"/>
  <c r="L1303" i="32"/>
  <c r="L1304" i="32"/>
  <c r="L1305" i="32"/>
  <c r="L1306" i="32"/>
  <c r="L1307" i="32"/>
  <c r="L1308" i="32"/>
  <c r="L1309" i="32"/>
  <c r="L1310" i="32"/>
  <c r="L1311" i="32"/>
  <c r="L1312" i="32"/>
  <c r="L1313" i="32"/>
  <c r="L1314" i="32"/>
  <c r="L1315" i="32"/>
  <c r="L1316" i="32"/>
  <c r="L1317" i="32"/>
  <c r="L1318" i="32"/>
  <c r="L1319" i="32"/>
  <c r="L1320" i="32"/>
  <c r="L1321" i="32"/>
  <c r="L1322" i="32"/>
  <c r="L1323" i="32"/>
  <c r="L1324" i="32"/>
  <c r="L1325" i="32"/>
  <c r="L1326" i="32"/>
  <c r="L1327" i="32"/>
  <c r="L1328" i="32"/>
  <c r="L1329" i="32"/>
  <c r="L1330" i="32"/>
  <c r="L1331" i="32"/>
  <c r="L1332" i="32"/>
  <c r="L1333" i="32"/>
  <c r="L1334" i="32"/>
  <c r="L1335" i="32"/>
  <c r="L1336" i="32"/>
  <c r="L1337" i="32"/>
  <c r="L1338" i="32"/>
  <c r="L1339" i="32"/>
  <c r="L1340" i="32"/>
  <c r="L1341" i="32"/>
  <c r="L1342" i="32"/>
  <c r="L1343" i="32"/>
  <c r="L1344" i="32"/>
  <c r="L1345" i="32"/>
  <c r="L1346" i="32"/>
  <c r="L1347" i="32"/>
  <c r="L1348" i="32"/>
  <c r="L1349" i="32"/>
  <c r="L1350" i="32"/>
  <c r="L1351" i="32"/>
  <c r="L1352" i="32"/>
  <c r="L1353" i="32"/>
  <c r="L1354" i="32"/>
  <c r="L1355" i="32"/>
  <c r="L1356" i="32"/>
  <c r="L1357" i="32"/>
  <c r="L1358" i="32"/>
  <c r="L1359" i="32"/>
  <c r="L1360" i="32"/>
  <c r="L1361" i="32"/>
  <c r="L1362" i="32"/>
  <c r="L1363" i="32"/>
  <c r="L1364" i="32"/>
  <c r="L1365" i="32"/>
  <c r="L1366" i="32"/>
  <c r="L1367" i="32"/>
  <c r="L1368" i="32"/>
  <c r="L1369" i="32"/>
  <c r="L1370" i="32"/>
  <c r="L1371" i="32"/>
  <c r="L1372" i="32"/>
  <c r="L1373" i="32"/>
  <c r="L1374" i="32"/>
  <c r="L1375" i="32"/>
  <c r="L1376" i="32"/>
  <c r="L1377" i="32"/>
  <c r="L1378" i="32"/>
  <c r="L1379" i="32"/>
  <c r="L1380" i="32"/>
  <c r="L1381" i="32"/>
  <c r="L1382" i="32"/>
  <c r="L1383" i="32"/>
  <c r="L1384" i="32"/>
  <c r="L1385" i="32"/>
  <c r="L1386" i="32"/>
  <c r="L1387" i="32"/>
  <c r="L1388" i="32"/>
  <c r="L1389" i="32"/>
  <c r="L1390" i="32"/>
  <c r="L1391" i="32"/>
  <c r="L1392" i="32"/>
  <c r="L1393" i="32"/>
  <c r="L1394" i="32"/>
  <c r="L1395" i="32"/>
  <c r="L1396" i="32"/>
  <c r="L1397" i="32"/>
  <c r="L1398" i="32"/>
  <c r="L1399" i="32"/>
  <c r="L1400" i="32"/>
  <c r="L1401" i="32"/>
  <c r="L1402" i="32"/>
  <c r="L1403" i="32"/>
  <c r="L1404" i="32"/>
  <c r="L1405" i="32"/>
  <c r="L1406" i="32"/>
  <c r="L1407" i="32"/>
  <c r="L1408" i="32"/>
  <c r="L1409" i="32"/>
  <c r="L1410" i="32"/>
  <c r="L1411" i="32"/>
  <c r="L1412" i="32"/>
  <c r="L1413" i="32"/>
  <c r="L1414" i="32"/>
  <c r="L1415" i="32"/>
  <c r="L1416" i="32"/>
  <c r="L1417" i="32"/>
  <c r="L1418" i="32"/>
  <c r="L1419" i="32"/>
  <c r="L1420" i="32"/>
  <c r="L1421" i="32"/>
  <c r="L1422" i="32"/>
  <c r="L1423" i="32"/>
  <c r="L1424" i="32"/>
  <c r="L1425" i="32"/>
  <c r="L1426" i="32"/>
  <c r="L1427" i="32"/>
  <c r="L1428" i="32"/>
  <c r="L1429" i="32"/>
  <c r="L1430" i="32"/>
  <c r="L1431" i="32"/>
  <c r="L1432" i="32"/>
  <c r="L1433" i="32"/>
  <c r="L1434" i="32"/>
  <c r="L1435" i="32"/>
  <c r="L1436" i="32"/>
  <c r="L1437" i="32"/>
  <c r="L1438" i="32"/>
  <c r="L1439" i="32"/>
  <c r="L1440" i="32"/>
  <c r="L1441" i="32"/>
  <c r="L1442" i="32"/>
  <c r="L1443" i="32"/>
  <c r="L1444" i="32"/>
  <c r="L1445" i="32"/>
  <c r="L1446" i="32"/>
  <c r="L1447" i="32"/>
  <c r="L1448" i="32"/>
  <c r="L1449" i="32"/>
  <c r="L1450" i="32"/>
  <c r="L1451" i="32"/>
  <c r="L1452" i="32"/>
  <c r="L1453" i="32"/>
  <c r="L1454" i="32"/>
  <c r="L1455" i="32"/>
  <c r="L1456" i="32"/>
  <c r="L1457" i="32"/>
  <c r="L1458" i="32"/>
  <c r="L1459" i="32"/>
  <c r="L1460" i="32"/>
  <c r="L1461" i="32"/>
  <c r="L1462" i="32"/>
  <c r="L1463" i="32"/>
  <c r="L1464" i="32"/>
  <c r="L1465" i="32"/>
  <c r="L1466" i="32"/>
  <c r="L1467" i="32"/>
  <c r="L1468" i="32"/>
  <c r="L1469" i="32"/>
  <c r="L1470" i="32"/>
  <c r="L1471" i="32"/>
  <c r="L1472" i="32"/>
  <c r="L1473" i="32"/>
  <c r="L1474" i="32"/>
  <c r="L1475" i="32"/>
  <c r="L1476" i="32"/>
  <c r="L1477" i="32"/>
  <c r="L1478" i="32"/>
  <c r="L1479" i="32"/>
  <c r="L1480" i="32"/>
  <c r="L1481" i="32"/>
  <c r="L1482" i="32"/>
  <c r="L1483" i="32"/>
  <c r="L1484" i="32"/>
  <c r="L1485" i="32"/>
  <c r="L1486" i="32"/>
  <c r="L1487" i="32"/>
  <c r="L1488" i="32"/>
  <c r="L1489" i="32"/>
  <c r="L1490" i="32"/>
  <c r="L1491" i="32"/>
  <c r="L1492" i="32"/>
  <c r="L1493" i="32"/>
  <c r="L1494" i="32"/>
  <c r="L1495" i="32"/>
  <c r="L1496" i="32"/>
  <c r="L1497" i="32"/>
  <c r="L1498" i="32"/>
  <c r="L1499" i="32"/>
  <c r="L1500" i="32"/>
  <c r="L1501" i="32"/>
  <c r="L1502" i="32"/>
  <c r="L1503" i="32"/>
  <c r="L1504" i="32"/>
  <c r="L1505" i="32"/>
  <c r="L1506" i="32"/>
  <c r="L1507" i="32"/>
  <c r="L1508" i="32"/>
  <c r="L1509" i="32"/>
  <c r="L1510" i="32"/>
  <c r="L1511" i="32"/>
  <c r="L1512" i="32"/>
  <c r="L1513" i="32"/>
  <c r="L1514" i="32"/>
  <c r="L1515" i="32"/>
  <c r="L1516" i="32"/>
  <c r="L1517" i="32"/>
  <c r="L1518" i="32"/>
  <c r="L1519" i="32"/>
  <c r="L1520" i="32"/>
  <c r="L1521" i="32"/>
  <c r="L1522" i="32"/>
  <c r="L1523" i="32"/>
  <c r="L1524" i="32"/>
  <c r="L1525" i="32"/>
  <c r="L1526" i="32"/>
  <c r="L1527" i="32"/>
  <c r="L1528" i="32"/>
  <c r="L1529" i="32"/>
  <c r="L1530" i="32"/>
  <c r="L1531" i="32"/>
  <c r="L1532" i="32"/>
  <c r="L1533" i="32"/>
  <c r="L1534" i="32"/>
  <c r="L1535" i="32"/>
  <c r="L1536" i="32"/>
  <c r="L1537" i="32"/>
  <c r="L1538" i="32"/>
  <c r="L1539" i="32"/>
  <c r="L1540" i="32"/>
  <c r="L1541" i="32"/>
  <c r="L1542" i="32"/>
  <c r="L1543" i="32"/>
  <c r="L1544" i="32"/>
  <c r="L1545" i="32"/>
  <c r="L1546" i="32"/>
  <c r="L1547" i="32"/>
  <c r="L1548" i="32"/>
  <c r="L1549" i="32"/>
  <c r="L1550" i="32"/>
  <c r="L1551" i="32"/>
  <c r="L1552" i="32"/>
  <c r="L1553" i="32"/>
  <c r="L1554" i="32"/>
  <c r="L1555" i="32"/>
  <c r="L1556" i="32"/>
  <c r="L1557" i="32"/>
  <c r="L1558" i="32"/>
  <c r="L1559" i="32"/>
  <c r="L1560" i="32"/>
  <c r="L1561" i="32"/>
  <c r="L1562" i="32"/>
  <c r="L1563" i="32"/>
  <c r="L1564" i="32"/>
  <c r="L1565" i="32"/>
  <c r="L1566" i="32"/>
  <c r="L1567" i="32"/>
  <c r="L1568" i="32"/>
  <c r="L1569" i="32"/>
  <c r="L1570" i="32"/>
  <c r="L1571" i="32"/>
  <c r="L1572" i="32"/>
  <c r="L1573" i="32"/>
  <c r="L1574" i="32"/>
  <c r="L1575" i="32"/>
  <c r="L1576" i="32"/>
  <c r="L1577" i="32"/>
  <c r="L1578" i="32"/>
  <c r="L1579" i="32"/>
  <c r="L1580" i="32"/>
  <c r="L1581" i="32"/>
  <c r="L1582" i="32"/>
  <c r="L1583" i="32"/>
  <c r="L1584" i="32"/>
  <c r="L1585" i="32"/>
  <c r="L1586" i="32"/>
  <c r="L1587" i="32"/>
  <c r="L1588" i="32"/>
  <c r="L1589" i="32"/>
  <c r="L1590" i="32"/>
  <c r="L1591" i="32"/>
  <c r="L1592" i="32"/>
  <c r="L1593" i="32"/>
  <c r="L1594" i="32"/>
  <c r="L1595" i="32"/>
  <c r="L1596" i="32"/>
  <c r="L1597" i="32"/>
  <c r="L1598" i="32"/>
  <c r="L1599" i="32"/>
  <c r="L1600" i="32"/>
  <c r="L1601" i="32"/>
  <c r="L1602" i="32"/>
  <c r="L1603" i="32"/>
  <c r="L1604" i="32"/>
  <c r="L1605" i="32"/>
  <c r="L1606" i="32"/>
  <c r="L1607" i="32"/>
  <c r="L1608" i="32"/>
  <c r="L1609" i="32"/>
  <c r="L1610" i="32"/>
  <c r="L1611" i="32"/>
  <c r="L1612" i="32"/>
  <c r="L1613" i="32"/>
  <c r="L1614" i="32"/>
  <c r="L1615" i="32"/>
  <c r="L1616" i="32"/>
  <c r="L1617" i="32"/>
  <c r="L1618" i="32"/>
  <c r="L1619" i="32"/>
  <c r="L1620" i="32"/>
  <c r="L1621" i="32"/>
  <c r="L1622" i="32"/>
  <c r="L1623" i="32"/>
  <c r="L1624" i="32"/>
  <c r="L1625" i="32"/>
  <c r="L1626" i="32"/>
  <c r="L1627" i="32"/>
  <c r="L1628" i="32"/>
  <c r="L1629" i="32"/>
  <c r="L1630" i="32"/>
  <c r="L1631" i="32"/>
  <c r="L1632" i="32"/>
  <c r="L1633" i="32"/>
  <c r="L1634" i="32"/>
  <c r="L1635" i="32"/>
  <c r="L1636" i="32"/>
  <c r="L1637" i="32"/>
  <c r="L1638" i="32"/>
  <c r="L1639" i="32"/>
  <c r="L1640" i="32"/>
  <c r="L1641" i="32"/>
  <c r="L1642" i="32"/>
  <c r="L1643" i="32"/>
  <c r="L1644" i="32"/>
  <c r="L1645" i="32"/>
  <c r="L1646" i="32"/>
  <c r="L1647" i="32"/>
  <c r="L1648" i="32"/>
  <c r="L1649" i="32"/>
  <c r="L1650" i="32"/>
  <c r="L1651" i="32"/>
  <c r="L1652" i="32"/>
  <c r="L1653" i="32"/>
  <c r="L1654" i="32"/>
  <c r="L1655" i="32"/>
  <c r="L1656" i="32"/>
  <c r="L1657" i="32"/>
  <c r="L1658" i="32"/>
  <c r="L1659" i="32"/>
  <c r="L1660" i="32"/>
  <c r="L1661" i="32"/>
  <c r="L1662" i="32"/>
  <c r="L1663" i="32"/>
  <c r="L1664" i="32"/>
  <c r="L1665" i="32"/>
  <c r="L1666" i="32"/>
  <c r="L1667" i="32"/>
  <c r="L1668" i="32"/>
  <c r="L1669" i="32"/>
  <c r="L1670" i="32"/>
  <c r="L1671" i="32"/>
  <c r="L1672" i="32"/>
  <c r="L1673" i="32"/>
  <c r="L1674" i="32"/>
  <c r="L1675" i="32"/>
  <c r="L1676" i="32"/>
  <c r="L1677" i="32"/>
  <c r="L1678" i="32"/>
  <c r="L1679" i="32"/>
  <c r="L1680" i="32"/>
  <c r="L1681" i="32"/>
  <c r="L1682" i="32"/>
  <c r="L1683" i="32"/>
  <c r="L1684" i="32"/>
  <c r="L1685" i="32"/>
  <c r="L1686" i="32"/>
  <c r="L1687" i="32"/>
  <c r="L1688" i="32"/>
  <c r="L1689" i="32"/>
  <c r="L1690" i="32"/>
  <c r="L1691" i="32"/>
  <c r="L1692" i="32"/>
  <c r="L1693" i="32"/>
  <c r="L1694" i="32"/>
  <c r="L1695" i="32"/>
  <c r="L1696" i="32"/>
  <c r="L1697" i="32"/>
  <c r="L1698" i="32"/>
  <c r="L1699" i="32"/>
  <c r="L1700" i="32"/>
  <c r="L1701" i="32"/>
  <c r="L1702" i="32"/>
  <c r="L1703" i="32"/>
  <c r="L1704" i="32"/>
  <c r="L1705" i="32"/>
  <c r="L1706" i="32"/>
  <c r="L1707" i="32"/>
  <c r="L1708" i="32"/>
  <c r="L1709" i="32"/>
  <c r="L1710" i="32"/>
  <c r="L1711" i="32"/>
  <c r="L1712" i="32"/>
  <c r="L1713" i="32"/>
  <c r="L1714" i="32"/>
  <c r="L1715" i="32"/>
  <c r="L1716" i="32"/>
  <c r="L1717" i="32"/>
  <c r="L1718" i="32"/>
  <c r="L1719" i="32"/>
  <c r="L1720" i="32"/>
  <c r="L1721" i="32"/>
  <c r="L1722" i="32"/>
  <c r="L1723" i="32"/>
  <c r="L1724" i="32"/>
  <c r="L1725" i="32"/>
  <c r="L1726" i="32"/>
  <c r="L1727" i="32"/>
  <c r="L1728" i="32"/>
  <c r="L1729" i="32"/>
  <c r="L1730" i="32"/>
  <c r="L1731" i="32"/>
  <c r="L1732" i="32"/>
  <c r="L1733" i="32"/>
  <c r="L1734" i="32"/>
  <c r="L1735" i="32"/>
  <c r="L1736" i="32"/>
  <c r="L1737" i="32"/>
  <c r="L1738" i="32"/>
  <c r="L1739" i="32"/>
  <c r="L1740" i="32"/>
  <c r="L1741" i="32"/>
  <c r="L1742" i="32"/>
  <c r="L1743" i="32"/>
  <c r="L1744" i="32"/>
  <c r="L1745" i="32"/>
  <c r="L1746" i="32"/>
  <c r="L1747" i="32"/>
  <c r="L1748" i="32"/>
  <c r="L1749" i="32"/>
  <c r="L1750" i="32"/>
  <c r="L1751" i="32"/>
  <c r="L1752" i="32"/>
  <c r="L1753" i="32"/>
  <c r="L1754" i="32"/>
  <c r="L1755" i="32"/>
  <c r="L1756" i="32"/>
  <c r="L1757" i="32"/>
  <c r="L1758" i="32"/>
  <c r="L1759" i="32"/>
  <c r="L1760" i="32"/>
  <c r="L1761" i="32"/>
  <c r="L1762" i="32"/>
  <c r="L1763" i="32"/>
  <c r="L1764" i="32"/>
  <c r="L1765" i="32"/>
  <c r="L1766" i="32"/>
  <c r="L1767" i="32"/>
  <c r="L1768" i="32"/>
  <c r="L1769" i="32"/>
  <c r="L1770" i="32"/>
  <c r="L1771" i="32"/>
  <c r="L1772" i="32"/>
  <c r="L1773" i="32"/>
  <c r="L1774" i="32"/>
  <c r="L1775" i="32"/>
  <c r="L1776" i="32"/>
  <c r="L1777" i="32"/>
  <c r="L1778" i="32"/>
  <c r="L1779" i="32"/>
  <c r="L1780" i="32"/>
  <c r="L1781" i="32"/>
  <c r="L1782" i="32"/>
  <c r="L1783" i="32"/>
  <c r="L1784" i="32"/>
  <c r="L1785" i="32"/>
  <c r="L1786" i="32"/>
  <c r="L1787" i="32"/>
  <c r="L1788" i="32"/>
  <c r="L1789" i="32"/>
  <c r="L1790" i="32"/>
  <c r="L1791" i="32"/>
  <c r="L1792" i="32"/>
  <c r="L1793" i="32"/>
  <c r="L1794" i="32"/>
  <c r="L1795" i="32"/>
  <c r="L1796" i="32"/>
  <c r="L1797" i="32"/>
  <c r="L1798" i="32"/>
  <c r="L1799" i="32"/>
  <c r="L1800" i="32"/>
  <c r="L1801" i="32"/>
  <c r="L1802" i="32"/>
  <c r="L1803" i="32"/>
  <c r="L1804" i="32"/>
  <c r="L1805" i="32"/>
  <c r="L1806" i="32"/>
  <c r="L1807" i="32"/>
  <c r="L1808" i="32"/>
  <c r="L1809" i="32"/>
  <c r="L1810" i="32"/>
  <c r="L1811" i="32"/>
  <c r="L1812" i="32"/>
  <c r="L1813" i="32"/>
  <c r="L1814" i="32"/>
  <c r="L1815" i="32"/>
  <c r="L1816" i="32"/>
  <c r="L1817" i="32"/>
  <c r="L1818" i="32"/>
  <c r="L1819" i="32"/>
  <c r="L1820" i="32"/>
  <c r="L1821" i="32"/>
  <c r="L1822" i="32"/>
  <c r="L1823" i="32"/>
  <c r="L1824" i="32"/>
  <c r="L1825" i="32"/>
  <c r="L1826" i="32"/>
  <c r="L1827" i="32"/>
  <c r="L1828" i="32"/>
  <c r="L1829" i="32"/>
  <c r="L1830" i="32"/>
  <c r="L1831" i="32"/>
  <c r="L1832" i="32"/>
  <c r="L1833" i="32"/>
  <c r="L1834" i="32"/>
  <c r="L1835" i="32"/>
  <c r="L1836" i="32"/>
  <c r="L1837" i="32"/>
  <c r="L1838" i="32"/>
  <c r="L1839" i="32"/>
  <c r="L1840" i="32"/>
  <c r="L1841" i="32"/>
  <c r="L1842" i="32"/>
  <c r="L1843" i="32"/>
  <c r="L1844" i="32"/>
  <c r="L1845" i="32"/>
  <c r="L1846" i="32"/>
  <c r="L1847" i="32"/>
  <c r="L1848" i="32"/>
  <c r="L1849" i="32"/>
  <c r="L1850" i="32"/>
  <c r="L1851" i="32"/>
  <c r="L1852" i="32"/>
  <c r="L1853" i="32"/>
  <c r="L1854" i="32"/>
  <c r="L1855" i="32"/>
  <c r="L1856" i="32"/>
  <c r="L1857" i="32"/>
  <c r="L1858" i="32"/>
  <c r="L1859" i="32"/>
  <c r="L1860" i="32"/>
  <c r="L1861" i="32"/>
  <c r="L1862" i="32"/>
  <c r="L1863" i="32"/>
  <c r="L1864" i="32"/>
  <c r="L1865" i="32"/>
  <c r="L1866" i="32"/>
  <c r="L1867" i="32"/>
  <c r="L1868" i="32"/>
  <c r="L1869" i="32"/>
  <c r="L1870" i="32"/>
  <c r="L1871" i="32"/>
  <c r="L1872" i="32"/>
  <c r="L1873" i="32"/>
  <c r="L1874" i="32"/>
  <c r="L1875" i="32"/>
  <c r="L1876" i="32"/>
  <c r="L1877" i="32"/>
  <c r="L1878" i="32"/>
  <c r="L1879" i="32"/>
  <c r="L1880" i="32"/>
  <c r="L1881" i="32"/>
  <c r="L1882" i="32"/>
  <c r="L1883" i="32"/>
  <c r="L1884" i="32"/>
  <c r="L1885" i="32"/>
  <c r="L1886" i="32"/>
  <c r="L1887" i="32"/>
  <c r="L1888" i="32"/>
  <c r="L1889" i="32"/>
  <c r="L1890" i="32"/>
  <c r="L1891" i="32"/>
  <c r="L1892" i="32"/>
  <c r="L1893" i="32"/>
  <c r="L1894" i="32"/>
  <c r="L1895" i="32"/>
  <c r="L1896" i="32"/>
  <c r="L1897" i="32"/>
  <c r="L1898" i="32"/>
  <c r="L1899" i="32"/>
  <c r="L1900" i="32"/>
  <c r="L1901" i="32"/>
  <c r="L1902" i="32"/>
  <c r="L1903" i="32"/>
  <c r="L1904" i="32"/>
  <c r="L1905" i="32"/>
  <c r="L1906" i="32"/>
  <c r="L1907" i="32"/>
  <c r="L1908" i="32"/>
  <c r="L1909" i="32"/>
  <c r="L1910" i="32"/>
  <c r="L1911" i="32"/>
  <c r="L1912" i="32"/>
  <c r="L1913" i="32"/>
  <c r="L1914" i="32"/>
  <c r="L1915" i="32"/>
  <c r="L1916" i="32"/>
  <c r="L1917" i="32"/>
  <c r="L1918" i="32"/>
  <c r="L1919" i="32"/>
  <c r="L1920" i="32"/>
  <c r="L1921" i="32"/>
  <c r="L1922" i="32"/>
  <c r="L1923" i="32"/>
  <c r="L1924" i="32"/>
  <c r="L1925" i="32"/>
  <c r="L1926" i="32"/>
  <c r="L1927" i="32"/>
  <c r="L1928" i="32"/>
  <c r="L1929" i="32"/>
  <c r="L1930" i="32"/>
  <c r="L1931" i="32"/>
  <c r="L1932" i="32"/>
  <c r="L1933" i="32"/>
  <c r="L1934" i="32"/>
  <c r="L1935" i="32"/>
  <c r="L1936" i="32"/>
  <c r="L1937" i="32"/>
  <c r="L1938" i="32"/>
  <c r="L1939" i="32"/>
  <c r="L1940" i="32"/>
  <c r="L1941" i="32"/>
  <c r="L1942" i="32"/>
  <c r="L1943" i="32"/>
  <c r="L1944" i="32"/>
  <c r="L1945" i="32"/>
  <c r="L1946" i="32"/>
  <c r="L1947" i="32"/>
  <c r="L1948" i="32"/>
  <c r="L1949" i="32"/>
  <c r="L1950" i="32"/>
  <c r="L1951" i="32"/>
  <c r="L1952" i="32"/>
  <c r="L1953" i="32"/>
  <c r="L1954" i="32"/>
  <c r="L1955" i="32"/>
  <c r="L1956" i="32"/>
  <c r="L1957" i="32"/>
  <c r="L1958" i="32"/>
  <c r="L1959" i="32"/>
  <c r="L1960" i="32"/>
  <c r="L1961" i="32"/>
  <c r="L1962" i="32"/>
  <c r="L1963" i="32"/>
  <c r="L1964" i="32"/>
  <c r="L1965" i="32"/>
  <c r="L1966" i="32"/>
  <c r="L1967" i="32"/>
  <c r="L1968" i="32"/>
  <c r="L1969" i="32"/>
  <c r="L1970" i="32"/>
  <c r="L1971" i="32"/>
  <c r="L1972" i="32"/>
  <c r="L1973" i="32"/>
  <c r="L1974" i="32"/>
  <c r="L1975" i="32"/>
  <c r="L1976" i="32"/>
  <c r="L1977" i="32"/>
  <c r="L1978" i="32"/>
  <c r="L1979" i="32"/>
  <c r="L1980" i="32"/>
  <c r="L1981" i="32"/>
  <c r="L1982" i="32"/>
  <c r="L1983" i="32"/>
  <c r="L1984" i="32"/>
  <c r="L1985" i="32"/>
  <c r="L1986" i="32"/>
  <c r="L1987" i="32"/>
  <c r="L1988" i="32"/>
  <c r="L1989" i="32"/>
  <c r="L1990" i="32"/>
  <c r="L1991" i="32"/>
  <c r="L1992" i="32"/>
  <c r="L1993" i="32"/>
  <c r="L1994" i="32"/>
  <c r="L1995" i="32"/>
  <c r="L1996" i="32"/>
  <c r="L1997" i="32"/>
  <c r="L1998" i="32"/>
  <c r="L1999" i="32"/>
  <c r="L2000" i="32"/>
  <c r="L2001" i="32"/>
  <c r="L2002" i="32"/>
  <c r="M10" i="32"/>
  <c r="M11" i="32"/>
  <c r="M12" i="32"/>
  <c r="M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13" i="32"/>
  <c r="M114" i="32"/>
  <c r="M115" i="32"/>
  <c r="M116" i="32"/>
  <c r="M117" i="32"/>
  <c r="M118" i="32"/>
  <c r="M119" i="32"/>
  <c r="M120" i="32"/>
  <c r="M121" i="32"/>
  <c r="M122" i="32"/>
  <c r="M123" i="32"/>
  <c r="M124" i="32"/>
  <c r="M125" i="32"/>
  <c r="M126" i="32"/>
  <c r="M127" i="32"/>
  <c r="M128" i="32"/>
  <c r="M129" i="32"/>
  <c r="M130" i="32"/>
  <c r="M131" i="32"/>
  <c r="M132" i="32"/>
  <c r="M133" i="32"/>
  <c r="M134" i="32"/>
  <c r="M135" i="32"/>
  <c r="M136" i="32"/>
  <c r="M137" i="32"/>
  <c r="M138" i="32"/>
  <c r="M139" i="32"/>
  <c r="M140" i="32"/>
  <c r="M141" i="32"/>
  <c r="M142" i="32"/>
  <c r="M143" i="32"/>
  <c r="M144" i="32"/>
  <c r="M145" i="32"/>
  <c r="M146" i="32"/>
  <c r="M147" i="32"/>
  <c r="M148" i="32"/>
  <c r="M149" i="32"/>
  <c r="M150" i="32"/>
  <c r="M151" i="32"/>
  <c r="M152" i="32"/>
  <c r="M153" i="32"/>
  <c r="M154" i="32"/>
  <c r="M155" i="32"/>
  <c r="M156" i="32"/>
  <c r="M157" i="32"/>
  <c r="M158" i="32"/>
  <c r="M159" i="32"/>
  <c r="M160" i="32"/>
  <c r="M161" i="32"/>
  <c r="M162" i="32"/>
  <c r="M163" i="32"/>
  <c r="M164" i="32"/>
  <c r="M165" i="32"/>
  <c r="M166" i="32"/>
  <c r="M167" i="32"/>
  <c r="M168" i="32"/>
  <c r="M169" i="32"/>
  <c r="M170" i="32"/>
  <c r="M171" i="32"/>
  <c r="M172" i="32"/>
  <c r="M173" i="32"/>
  <c r="M174" i="32"/>
  <c r="M175" i="32"/>
  <c r="M176" i="32"/>
  <c r="M177" i="32"/>
  <c r="M178" i="32"/>
  <c r="M179" i="32"/>
  <c r="M180" i="32"/>
  <c r="M181" i="32"/>
  <c r="M182" i="32"/>
  <c r="M183" i="32"/>
  <c r="M184" i="32"/>
  <c r="M185" i="32"/>
  <c r="M186" i="32"/>
  <c r="M187" i="32"/>
  <c r="M188" i="32"/>
  <c r="M189" i="32"/>
  <c r="M190" i="32"/>
  <c r="M191" i="32"/>
  <c r="M192" i="32"/>
  <c r="M193" i="32"/>
  <c r="M194" i="32"/>
  <c r="M195" i="32"/>
  <c r="M196" i="32"/>
  <c r="M197" i="32"/>
  <c r="M198" i="32"/>
  <c r="M199" i="32"/>
  <c r="M200" i="32"/>
  <c r="M201" i="32"/>
  <c r="M202" i="32"/>
  <c r="M203" i="32"/>
  <c r="M204" i="32"/>
  <c r="M205" i="32"/>
  <c r="M206" i="32"/>
  <c r="M207" i="32"/>
  <c r="M208" i="32"/>
  <c r="M209" i="32"/>
  <c r="M210" i="32"/>
  <c r="M211" i="32"/>
  <c r="M212" i="32"/>
  <c r="M213" i="32"/>
  <c r="M214" i="32"/>
  <c r="M215" i="32"/>
  <c r="M216" i="32"/>
  <c r="M217" i="32"/>
  <c r="M218" i="32"/>
  <c r="M219" i="32"/>
  <c r="M220" i="32"/>
  <c r="M221" i="32"/>
  <c r="M222" i="32"/>
  <c r="M223" i="32"/>
  <c r="M224" i="32"/>
  <c r="M225" i="32"/>
  <c r="M226" i="32"/>
  <c r="M227" i="32"/>
  <c r="M228" i="32"/>
  <c r="M229" i="32"/>
  <c r="M230" i="32"/>
  <c r="M231" i="32"/>
  <c r="M232" i="32"/>
  <c r="M233" i="32"/>
  <c r="M234" i="32"/>
  <c r="M235" i="32"/>
  <c r="M236" i="32"/>
  <c r="M237" i="32"/>
  <c r="M238" i="32"/>
  <c r="M239" i="32"/>
  <c r="M240" i="32"/>
  <c r="M241" i="32"/>
  <c r="M242" i="32"/>
  <c r="M243" i="32"/>
  <c r="M244" i="32"/>
  <c r="M245" i="32"/>
  <c r="M246" i="32"/>
  <c r="M247" i="32"/>
  <c r="M248" i="32"/>
  <c r="M249" i="32"/>
  <c r="M250" i="32"/>
  <c r="M251" i="32"/>
  <c r="M252" i="32"/>
  <c r="M253" i="32"/>
  <c r="M254" i="32"/>
  <c r="M255" i="32"/>
  <c r="M256" i="32"/>
  <c r="M257" i="32"/>
  <c r="M258" i="32"/>
  <c r="M259" i="32"/>
  <c r="M260" i="32"/>
  <c r="M261" i="32"/>
  <c r="M262" i="32"/>
  <c r="M263" i="32"/>
  <c r="M264" i="32"/>
  <c r="M265" i="32"/>
  <c r="M266" i="32"/>
  <c r="M267" i="32"/>
  <c r="M268" i="32"/>
  <c r="M269" i="32"/>
  <c r="M270" i="32"/>
  <c r="M271" i="32"/>
  <c r="M272" i="32"/>
  <c r="M273" i="32"/>
  <c r="M274" i="32"/>
  <c r="M275" i="32"/>
  <c r="M276" i="32"/>
  <c r="M277" i="32"/>
  <c r="M278" i="32"/>
  <c r="M279" i="32"/>
  <c r="M280" i="32"/>
  <c r="M281" i="32"/>
  <c r="M282" i="32"/>
  <c r="M283" i="32"/>
  <c r="M284" i="32"/>
  <c r="M285" i="32"/>
  <c r="M286" i="32"/>
  <c r="M287" i="32"/>
  <c r="M288" i="32"/>
  <c r="M289" i="32"/>
  <c r="M290" i="32"/>
  <c r="M291" i="32"/>
  <c r="M292" i="32"/>
  <c r="M293" i="32"/>
  <c r="M294" i="32"/>
  <c r="M295" i="32"/>
  <c r="M296" i="32"/>
  <c r="M297" i="32"/>
  <c r="M298" i="32"/>
  <c r="M299" i="32"/>
  <c r="M300" i="32"/>
  <c r="M301" i="32"/>
  <c r="M302" i="32"/>
  <c r="M303" i="32"/>
  <c r="M304" i="32"/>
  <c r="M305" i="32"/>
  <c r="M306" i="32"/>
  <c r="M307" i="32"/>
  <c r="M308" i="32"/>
  <c r="M309" i="32"/>
  <c r="M310" i="32"/>
  <c r="M311" i="32"/>
  <c r="M312" i="32"/>
  <c r="M313" i="32"/>
  <c r="M314" i="32"/>
  <c r="M315" i="32"/>
  <c r="M316" i="32"/>
  <c r="M317" i="32"/>
  <c r="M318" i="32"/>
  <c r="M319" i="32"/>
  <c r="M320" i="32"/>
  <c r="M321" i="32"/>
  <c r="M322" i="32"/>
  <c r="M323" i="32"/>
  <c r="M324" i="32"/>
  <c r="M325" i="32"/>
  <c r="M326" i="32"/>
  <c r="M327" i="32"/>
  <c r="M328" i="32"/>
  <c r="M329" i="32"/>
  <c r="M330" i="32"/>
  <c r="M331" i="32"/>
  <c r="M332" i="32"/>
  <c r="M333" i="32"/>
  <c r="M334" i="32"/>
  <c r="M335" i="32"/>
  <c r="M336" i="32"/>
  <c r="M337" i="32"/>
  <c r="M338" i="32"/>
  <c r="M339" i="32"/>
  <c r="M340" i="32"/>
  <c r="M341" i="32"/>
  <c r="M342" i="32"/>
  <c r="M343" i="32"/>
  <c r="M344" i="32"/>
  <c r="M345" i="32"/>
  <c r="M346" i="32"/>
  <c r="M347" i="32"/>
  <c r="M348" i="32"/>
  <c r="M349" i="32"/>
  <c r="M350" i="32"/>
  <c r="M351" i="32"/>
  <c r="M352" i="32"/>
  <c r="M353" i="32"/>
  <c r="M354" i="32"/>
  <c r="M355" i="32"/>
  <c r="M356" i="32"/>
  <c r="M357" i="32"/>
  <c r="M358" i="32"/>
  <c r="M359" i="32"/>
  <c r="M360" i="32"/>
  <c r="M361" i="32"/>
  <c r="M362" i="32"/>
  <c r="M363" i="32"/>
  <c r="M364" i="32"/>
  <c r="M365" i="32"/>
  <c r="M366" i="32"/>
  <c r="M367" i="32"/>
  <c r="M368" i="32"/>
  <c r="M369" i="32"/>
  <c r="M370" i="32"/>
  <c r="M371" i="32"/>
  <c r="M372" i="32"/>
  <c r="M373" i="32"/>
  <c r="M374" i="32"/>
  <c r="M375" i="32"/>
  <c r="M376" i="32"/>
  <c r="M377" i="32"/>
  <c r="M378" i="32"/>
  <c r="M379" i="32"/>
  <c r="M380" i="32"/>
  <c r="M381" i="32"/>
  <c r="M382" i="32"/>
  <c r="M383" i="32"/>
  <c r="M384" i="32"/>
  <c r="M385" i="32"/>
  <c r="M386" i="32"/>
  <c r="M387" i="32"/>
  <c r="M388" i="32"/>
  <c r="M389" i="32"/>
  <c r="M390" i="32"/>
  <c r="M391" i="32"/>
  <c r="M392" i="32"/>
  <c r="M393" i="32"/>
  <c r="M394" i="32"/>
  <c r="M395" i="32"/>
  <c r="M396" i="32"/>
  <c r="M397" i="32"/>
  <c r="M398" i="32"/>
  <c r="M399" i="32"/>
  <c r="M400" i="32"/>
  <c r="M401" i="32"/>
  <c r="M402" i="32"/>
  <c r="M403" i="32"/>
  <c r="M404" i="32"/>
  <c r="M405" i="32"/>
  <c r="M406" i="32"/>
  <c r="M407" i="32"/>
  <c r="M408" i="32"/>
  <c r="M409" i="32"/>
  <c r="M410" i="32"/>
  <c r="M411" i="32"/>
  <c r="M412" i="32"/>
  <c r="M413" i="32"/>
  <c r="M414" i="32"/>
  <c r="M415" i="32"/>
  <c r="M416" i="32"/>
  <c r="M417" i="32"/>
  <c r="M418" i="32"/>
  <c r="M419" i="32"/>
  <c r="M420" i="32"/>
  <c r="M421" i="32"/>
  <c r="M422" i="32"/>
  <c r="M423" i="32"/>
  <c r="M424" i="32"/>
  <c r="M425" i="32"/>
  <c r="M426" i="32"/>
  <c r="M427" i="32"/>
  <c r="M428" i="32"/>
  <c r="M429" i="32"/>
  <c r="M430" i="32"/>
  <c r="M431" i="32"/>
  <c r="M432" i="32"/>
  <c r="M433" i="32"/>
  <c r="M434" i="32"/>
  <c r="M435" i="32"/>
  <c r="M436" i="32"/>
  <c r="M437" i="32"/>
  <c r="M438" i="32"/>
  <c r="M439" i="32"/>
  <c r="M440" i="32"/>
  <c r="M441" i="32"/>
  <c r="M442" i="32"/>
  <c r="M443" i="32"/>
  <c r="M444" i="32"/>
  <c r="M445" i="32"/>
  <c r="M446" i="32"/>
  <c r="M447" i="32"/>
  <c r="M448" i="32"/>
  <c r="M449" i="32"/>
  <c r="M450" i="32"/>
  <c r="M451" i="32"/>
  <c r="M452" i="32"/>
  <c r="M453" i="32"/>
  <c r="M454" i="32"/>
  <c r="M455" i="32"/>
  <c r="M456" i="32"/>
  <c r="M457" i="32"/>
  <c r="M458" i="32"/>
  <c r="M459" i="32"/>
  <c r="M460" i="32"/>
  <c r="M461" i="32"/>
  <c r="M462" i="32"/>
  <c r="M463" i="32"/>
  <c r="M464" i="32"/>
  <c r="M465" i="32"/>
  <c r="M466" i="32"/>
  <c r="M467" i="32"/>
  <c r="M468" i="32"/>
  <c r="M469" i="32"/>
  <c r="M470" i="32"/>
  <c r="M471" i="32"/>
  <c r="M472" i="32"/>
  <c r="M473" i="32"/>
  <c r="M474" i="32"/>
  <c r="M475" i="32"/>
  <c r="M476" i="32"/>
  <c r="M477" i="32"/>
  <c r="M478" i="32"/>
  <c r="M479" i="32"/>
  <c r="M480" i="32"/>
  <c r="M481" i="32"/>
  <c r="M482" i="32"/>
  <c r="M483" i="32"/>
  <c r="M484" i="32"/>
  <c r="M485" i="32"/>
  <c r="M486" i="32"/>
  <c r="M487" i="32"/>
  <c r="M488" i="32"/>
  <c r="M489" i="32"/>
  <c r="M490" i="32"/>
  <c r="M491" i="32"/>
  <c r="M492" i="32"/>
  <c r="M493" i="32"/>
  <c r="M494" i="32"/>
  <c r="M495" i="32"/>
  <c r="M496" i="32"/>
  <c r="M497" i="32"/>
  <c r="M498" i="32"/>
  <c r="M499" i="32"/>
  <c r="M500" i="32"/>
  <c r="M501" i="32"/>
  <c r="M502" i="32"/>
  <c r="M503" i="32"/>
  <c r="M504" i="32"/>
  <c r="M505" i="32"/>
  <c r="M506" i="32"/>
  <c r="M507" i="32"/>
  <c r="M508" i="32"/>
  <c r="M509" i="32"/>
  <c r="M510" i="32"/>
  <c r="M511" i="32"/>
  <c r="M512" i="32"/>
  <c r="M513" i="32"/>
  <c r="M514" i="32"/>
  <c r="M515" i="32"/>
  <c r="M516" i="32"/>
  <c r="M517" i="32"/>
  <c r="M518" i="32"/>
  <c r="M519" i="32"/>
  <c r="M520" i="32"/>
  <c r="M521" i="32"/>
  <c r="M522" i="32"/>
  <c r="M523" i="32"/>
  <c r="M524" i="32"/>
  <c r="M525" i="32"/>
  <c r="M526" i="32"/>
  <c r="M527" i="32"/>
  <c r="M528" i="32"/>
  <c r="M529" i="32"/>
  <c r="M530" i="32"/>
  <c r="M531" i="32"/>
  <c r="M532" i="32"/>
  <c r="M533" i="32"/>
  <c r="M534" i="32"/>
  <c r="M535" i="32"/>
  <c r="M536" i="32"/>
  <c r="M537" i="32"/>
  <c r="M538" i="32"/>
  <c r="M539" i="32"/>
  <c r="M540" i="32"/>
  <c r="M541" i="32"/>
  <c r="M542" i="32"/>
  <c r="M543" i="32"/>
  <c r="M544" i="32"/>
  <c r="M545" i="32"/>
  <c r="M546" i="32"/>
  <c r="M547" i="32"/>
  <c r="M548" i="32"/>
  <c r="M549" i="32"/>
  <c r="M550" i="32"/>
  <c r="M551" i="32"/>
  <c r="M552" i="32"/>
  <c r="M553" i="32"/>
  <c r="M554" i="32"/>
  <c r="M555" i="32"/>
  <c r="M556" i="32"/>
  <c r="M557" i="32"/>
  <c r="M558" i="32"/>
  <c r="M559" i="32"/>
  <c r="M560" i="32"/>
  <c r="M561" i="32"/>
  <c r="M562" i="32"/>
  <c r="M563" i="32"/>
  <c r="M564" i="32"/>
  <c r="M565" i="32"/>
  <c r="M566" i="32"/>
  <c r="M567" i="32"/>
  <c r="M568" i="32"/>
  <c r="M569" i="32"/>
  <c r="M570" i="32"/>
  <c r="M571" i="32"/>
  <c r="M572" i="32"/>
  <c r="M573" i="32"/>
  <c r="M574" i="32"/>
  <c r="M575" i="32"/>
  <c r="M576" i="32"/>
  <c r="M577" i="32"/>
  <c r="M578" i="32"/>
  <c r="M579" i="32"/>
  <c r="M580" i="32"/>
  <c r="M581" i="32"/>
  <c r="M582" i="32"/>
  <c r="M583" i="32"/>
  <c r="M584" i="32"/>
  <c r="M585" i="32"/>
  <c r="M586" i="32"/>
  <c r="M587" i="32"/>
  <c r="M588" i="32"/>
  <c r="M589" i="32"/>
  <c r="M590" i="32"/>
  <c r="M591" i="32"/>
  <c r="M592" i="32"/>
  <c r="M593" i="32"/>
  <c r="M594" i="32"/>
  <c r="M595" i="32"/>
  <c r="M596" i="32"/>
  <c r="M597" i="32"/>
  <c r="M598" i="32"/>
  <c r="M599" i="32"/>
  <c r="M600" i="32"/>
  <c r="M601" i="32"/>
  <c r="M602" i="32"/>
  <c r="M603" i="32"/>
  <c r="M604" i="32"/>
  <c r="M605" i="32"/>
  <c r="M606" i="32"/>
  <c r="M607" i="32"/>
  <c r="M608" i="32"/>
  <c r="M609" i="32"/>
  <c r="M610" i="32"/>
  <c r="M611" i="32"/>
  <c r="M612" i="32"/>
  <c r="M613" i="32"/>
  <c r="M614" i="32"/>
  <c r="M615" i="32"/>
  <c r="M616" i="32"/>
  <c r="M617" i="32"/>
  <c r="M618" i="32"/>
  <c r="M619" i="32"/>
  <c r="M620" i="32"/>
  <c r="M621" i="32"/>
  <c r="M622" i="32"/>
  <c r="M623" i="32"/>
  <c r="M624" i="32"/>
  <c r="M625" i="32"/>
  <c r="M626" i="32"/>
  <c r="M627" i="32"/>
  <c r="M628" i="32"/>
  <c r="M629" i="32"/>
  <c r="M630" i="32"/>
  <c r="M631" i="32"/>
  <c r="M632" i="32"/>
  <c r="M633" i="32"/>
  <c r="M634" i="32"/>
  <c r="M635" i="32"/>
  <c r="M636" i="32"/>
  <c r="M637" i="32"/>
  <c r="M638" i="32"/>
  <c r="M639" i="32"/>
  <c r="M640" i="32"/>
  <c r="M641" i="32"/>
  <c r="M642" i="32"/>
  <c r="M643" i="32"/>
  <c r="M644" i="32"/>
  <c r="M645" i="32"/>
  <c r="M646" i="32"/>
  <c r="M647" i="32"/>
  <c r="M648" i="32"/>
  <c r="M649" i="32"/>
  <c r="M650" i="32"/>
  <c r="M651" i="32"/>
  <c r="M652" i="32"/>
  <c r="M653" i="32"/>
  <c r="M654" i="32"/>
  <c r="M655" i="32"/>
  <c r="M656" i="32"/>
  <c r="M657" i="32"/>
  <c r="M658" i="32"/>
  <c r="M659" i="32"/>
  <c r="M660" i="32"/>
  <c r="M661" i="32"/>
  <c r="M662" i="32"/>
  <c r="M663" i="32"/>
  <c r="M664" i="32"/>
  <c r="M665" i="32"/>
  <c r="M666" i="32"/>
  <c r="M667" i="32"/>
  <c r="M668" i="32"/>
  <c r="M669" i="32"/>
  <c r="M670" i="32"/>
  <c r="M671" i="32"/>
  <c r="M672" i="32"/>
  <c r="M673" i="32"/>
  <c r="M674" i="32"/>
  <c r="M675" i="32"/>
  <c r="M676" i="32"/>
  <c r="M677" i="32"/>
  <c r="M678" i="32"/>
  <c r="M679" i="32"/>
  <c r="M680" i="32"/>
  <c r="M681" i="32"/>
  <c r="M682" i="32"/>
  <c r="M683" i="32"/>
  <c r="M684" i="32"/>
  <c r="M685" i="32"/>
  <c r="M686" i="32"/>
  <c r="M687" i="32"/>
  <c r="M688" i="32"/>
  <c r="M689" i="32"/>
  <c r="M690" i="32"/>
  <c r="M691" i="32"/>
  <c r="M692" i="32"/>
  <c r="M693" i="32"/>
  <c r="M694" i="32"/>
  <c r="M695" i="32"/>
  <c r="M696" i="32"/>
  <c r="M697" i="32"/>
  <c r="M698" i="32"/>
  <c r="M699" i="32"/>
  <c r="M700" i="32"/>
  <c r="M701" i="32"/>
  <c r="M702" i="32"/>
  <c r="M703" i="32"/>
  <c r="M704" i="32"/>
  <c r="M705" i="32"/>
  <c r="M706" i="32"/>
  <c r="M707" i="32"/>
  <c r="M708" i="32"/>
  <c r="M709" i="32"/>
  <c r="M710" i="32"/>
  <c r="M711" i="32"/>
  <c r="M712" i="32"/>
  <c r="M713" i="32"/>
  <c r="M714" i="32"/>
  <c r="M715" i="32"/>
  <c r="M716" i="32"/>
  <c r="M717" i="32"/>
  <c r="M718" i="32"/>
  <c r="M719" i="32"/>
  <c r="M720" i="32"/>
  <c r="M721" i="32"/>
  <c r="M722" i="32"/>
  <c r="M723" i="32"/>
  <c r="M724" i="32"/>
  <c r="M725" i="32"/>
  <c r="M726" i="32"/>
  <c r="M727" i="32"/>
  <c r="M728" i="32"/>
  <c r="M729" i="32"/>
  <c r="M730" i="32"/>
  <c r="M731" i="32"/>
  <c r="M732" i="32"/>
  <c r="M733" i="32"/>
  <c r="M734" i="32"/>
  <c r="M735" i="32"/>
  <c r="M736" i="32"/>
  <c r="M737" i="32"/>
  <c r="M738" i="32"/>
  <c r="M739" i="32"/>
  <c r="M740" i="32"/>
  <c r="M741" i="32"/>
  <c r="M742" i="32"/>
  <c r="M743" i="32"/>
  <c r="M744" i="32"/>
  <c r="M745" i="32"/>
  <c r="M746" i="32"/>
  <c r="M747" i="32"/>
  <c r="M748" i="32"/>
  <c r="M749" i="32"/>
  <c r="M750" i="32"/>
  <c r="M751" i="32"/>
  <c r="M752" i="32"/>
  <c r="M753" i="32"/>
  <c r="M754" i="32"/>
  <c r="M755" i="32"/>
  <c r="M756" i="32"/>
  <c r="M757" i="32"/>
  <c r="M758" i="32"/>
  <c r="M759" i="32"/>
  <c r="M760" i="32"/>
  <c r="M761" i="32"/>
  <c r="M762" i="32"/>
  <c r="M763" i="32"/>
  <c r="M764" i="32"/>
  <c r="M765" i="32"/>
  <c r="M766" i="32"/>
  <c r="M767" i="32"/>
  <c r="M768" i="32"/>
  <c r="M769" i="32"/>
  <c r="M770" i="32"/>
  <c r="M771" i="32"/>
  <c r="M772" i="32"/>
  <c r="M773" i="32"/>
  <c r="M774" i="32"/>
  <c r="M775" i="32"/>
  <c r="M776" i="32"/>
  <c r="M777" i="32"/>
  <c r="M778" i="32"/>
  <c r="M779" i="32"/>
  <c r="M780" i="32"/>
  <c r="M781" i="32"/>
  <c r="M782" i="32"/>
  <c r="M783" i="32"/>
  <c r="M784" i="32"/>
  <c r="M785" i="32"/>
  <c r="M786" i="32"/>
  <c r="M787" i="32"/>
  <c r="M788" i="32"/>
  <c r="M789" i="32"/>
  <c r="M790" i="32"/>
  <c r="M791" i="32"/>
  <c r="M792" i="32"/>
  <c r="M793" i="32"/>
  <c r="M794" i="32"/>
  <c r="M795" i="32"/>
  <c r="M796" i="32"/>
  <c r="M797" i="32"/>
  <c r="M798" i="32"/>
  <c r="M799" i="32"/>
  <c r="M800" i="32"/>
  <c r="M801" i="32"/>
  <c r="M802" i="32"/>
  <c r="M803" i="32"/>
  <c r="M804" i="32"/>
  <c r="M805" i="32"/>
  <c r="M806" i="32"/>
  <c r="M807" i="32"/>
  <c r="M808" i="32"/>
  <c r="M809" i="32"/>
  <c r="M810" i="32"/>
  <c r="M811" i="32"/>
  <c r="M812" i="32"/>
  <c r="M813" i="32"/>
  <c r="M814" i="32"/>
  <c r="M815" i="32"/>
  <c r="M816" i="32"/>
  <c r="M817" i="32"/>
  <c r="M818" i="32"/>
  <c r="M819" i="32"/>
  <c r="M820" i="32"/>
  <c r="M821" i="32"/>
  <c r="M822" i="32"/>
  <c r="M823" i="32"/>
  <c r="M824" i="32"/>
  <c r="M825" i="32"/>
  <c r="M826" i="32"/>
  <c r="M827" i="32"/>
  <c r="M828" i="32"/>
  <c r="M829" i="32"/>
  <c r="M830" i="32"/>
  <c r="M831" i="32"/>
  <c r="M832" i="32"/>
  <c r="M833" i="32"/>
  <c r="M834" i="32"/>
  <c r="M835" i="32"/>
  <c r="M836" i="32"/>
  <c r="M837" i="32"/>
  <c r="M838" i="32"/>
  <c r="M839" i="32"/>
  <c r="M840" i="32"/>
  <c r="M841" i="32"/>
  <c r="M842" i="32"/>
  <c r="M843" i="32"/>
  <c r="M844" i="32"/>
  <c r="M845" i="32"/>
  <c r="M846" i="32"/>
  <c r="M847" i="32"/>
  <c r="M848" i="32"/>
  <c r="M849" i="32"/>
  <c r="M850" i="32"/>
  <c r="M851" i="32"/>
  <c r="M852" i="32"/>
  <c r="M853" i="32"/>
  <c r="M854" i="32"/>
  <c r="M855" i="32"/>
  <c r="M856" i="32"/>
  <c r="M857" i="32"/>
  <c r="M858" i="32"/>
  <c r="M859" i="32"/>
  <c r="M860" i="32"/>
  <c r="M861" i="32"/>
  <c r="M862" i="32"/>
  <c r="M863" i="32"/>
  <c r="M864" i="32"/>
  <c r="M865" i="32"/>
  <c r="M866" i="32"/>
  <c r="M867" i="32"/>
  <c r="M868" i="32"/>
  <c r="M869" i="32"/>
  <c r="M870" i="32"/>
  <c r="M871" i="32"/>
  <c r="M872" i="32"/>
  <c r="M873" i="32"/>
  <c r="M874" i="32"/>
  <c r="M875" i="32"/>
  <c r="M876" i="32"/>
  <c r="M877" i="32"/>
  <c r="M878" i="32"/>
  <c r="M879" i="32"/>
  <c r="M880" i="32"/>
  <c r="M881" i="32"/>
  <c r="M882" i="32"/>
  <c r="M883" i="32"/>
  <c r="M884" i="32"/>
  <c r="M885" i="32"/>
  <c r="M886" i="32"/>
  <c r="M887" i="32"/>
  <c r="M888" i="32"/>
  <c r="M889" i="32"/>
  <c r="M890" i="32"/>
  <c r="M891" i="32"/>
  <c r="M892" i="32"/>
  <c r="M893" i="32"/>
  <c r="M894" i="32"/>
  <c r="M895" i="32"/>
  <c r="M896" i="32"/>
  <c r="M897" i="32"/>
  <c r="M898" i="32"/>
  <c r="M899" i="32"/>
  <c r="M900" i="32"/>
  <c r="M901" i="32"/>
  <c r="M902" i="32"/>
  <c r="M903" i="32"/>
  <c r="M904" i="32"/>
  <c r="M905" i="32"/>
  <c r="M906" i="32"/>
  <c r="M907" i="32"/>
  <c r="M908" i="32"/>
  <c r="M909" i="32"/>
  <c r="M910" i="32"/>
  <c r="M911" i="32"/>
  <c r="M912" i="32"/>
  <c r="M913" i="32"/>
  <c r="M914" i="32"/>
  <c r="M915" i="32"/>
  <c r="M916" i="32"/>
  <c r="M917" i="32"/>
  <c r="M918" i="32"/>
  <c r="M919" i="32"/>
  <c r="M920" i="32"/>
  <c r="M921" i="32"/>
  <c r="M922" i="32"/>
  <c r="M923" i="32"/>
  <c r="M924" i="32"/>
  <c r="M925" i="32"/>
  <c r="M926" i="32"/>
  <c r="M927" i="32"/>
  <c r="M928" i="32"/>
  <c r="M929" i="32"/>
  <c r="M930" i="32"/>
  <c r="M931" i="32"/>
  <c r="M932" i="32"/>
  <c r="M933" i="32"/>
  <c r="M934" i="32"/>
  <c r="M935" i="32"/>
  <c r="M936" i="32"/>
  <c r="M937" i="32"/>
  <c r="M938" i="32"/>
  <c r="M939" i="32"/>
  <c r="M940" i="32"/>
  <c r="M941" i="32"/>
  <c r="M942" i="32"/>
  <c r="M943" i="32"/>
  <c r="M944" i="32"/>
  <c r="M945" i="32"/>
  <c r="M946" i="32"/>
  <c r="M947" i="32"/>
  <c r="M948" i="32"/>
  <c r="M949" i="32"/>
  <c r="M950" i="32"/>
  <c r="M951" i="32"/>
  <c r="M952" i="32"/>
  <c r="M953" i="32"/>
  <c r="M954" i="32"/>
  <c r="M955" i="32"/>
  <c r="M956" i="32"/>
  <c r="M957" i="32"/>
  <c r="M958" i="32"/>
  <c r="M959" i="32"/>
  <c r="M960" i="32"/>
  <c r="M961" i="32"/>
  <c r="M962" i="32"/>
  <c r="M963" i="32"/>
  <c r="M964" i="32"/>
  <c r="M965" i="32"/>
  <c r="M966" i="32"/>
  <c r="M967" i="32"/>
  <c r="M968" i="32"/>
  <c r="M969" i="32"/>
  <c r="M970" i="32"/>
  <c r="M971" i="32"/>
  <c r="M972" i="32"/>
  <c r="M973" i="32"/>
  <c r="M974" i="32"/>
  <c r="M975" i="32"/>
  <c r="M976" i="32"/>
  <c r="M977" i="32"/>
  <c r="M978" i="32"/>
  <c r="M979" i="32"/>
  <c r="M980" i="32"/>
  <c r="M981" i="32"/>
  <c r="M982" i="32"/>
  <c r="M983" i="32"/>
  <c r="M984" i="32"/>
  <c r="M985" i="32"/>
  <c r="M986" i="32"/>
  <c r="M987" i="32"/>
  <c r="M988" i="32"/>
  <c r="M989" i="32"/>
  <c r="M990" i="32"/>
  <c r="M991" i="32"/>
  <c r="M992" i="32"/>
  <c r="M993" i="32"/>
  <c r="M994" i="32"/>
  <c r="M995" i="32"/>
  <c r="M996" i="32"/>
  <c r="M997" i="32"/>
  <c r="M998" i="32"/>
  <c r="M999" i="32"/>
  <c r="M1000" i="32"/>
  <c r="M1001" i="32"/>
  <c r="M1002" i="32"/>
  <c r="M1003" i="32"/>
  <c r="M1004" i="32"/>
  <c r="M1005" i="32"/>
  <c r="M1006" i="32"/>
  <c r="M1007" i="32"/>
  <c r="M1008" i="32"/>
  <c r="M1009" i="32"/>
  <c r="M1010" i="32"/>
  <c r="M1011" i="32"/>
  <c r="M1012" i="32"/>
  <c r="M1013" i="32"/>
  <c r="M1014" i="32"/>
  <c r="M1015" i="32"/>
  <c r="M1016" i="32"/>
  <c r="M1017" i="32"/>
  <c r="M1018" i="32"/>
  <c r="M1019" i="32"/>
  <c r="M1020" i="32"/>
  <c r="M1021" i="32"/>
  <c r="M1022" i="32"/>
  <c r="M1023" i="32"/>
  <c r="M1024" i="32"/>
  <c r="M1025" i="32"/>
  <c r="M1026" i="32"/>
  <c r="M1027" i="32"/>
  <c r="M1028" i="32"/>
  <c r="M1029" i="32"/>
  <c r="M1030" i="32"/>
  <c r="M1031" i="32"/>
  <c r="M1032" i="32"/>
  <c r="M1033" i="32"/>
  <c r="M1034" i="32"/>
  <c r="M1035" i="32"/>
  <c r="M1036" i="32"/>
  <c r="M1037" i="32"/>
  <c r="M1038" i="32"/>
  <c r="M1039" i="32"/>
  <c r="M1040" i="32"/>
  <c r="M1041" i="32"/>
  <c r="M1042" i="32"/>
  <c r="M1043" i="32"/>
  <c r="M1044" i="32"/>
  <c r="M1045" i="32"/>
  <c r="M1046" i="32"/>
  <c r="M1047" i="32"/>
  <c r="M1048" i="32"/>
  <c r="M1049" i="32"/>
  <c r="M1050" i="32"/>
  <c r="M1051" i="32"/>
  <c r="M1052" i="32"/>
  <c r="M1053" i="32"/>
  <c r="M1054" i="32"/>
  <c r="M1055" i="32"/>
  <c r="M1056" i="32"/>
  <c r="M1057" i="32"/>
  <c r="M1058" i="32"/>
  <c r="M1059" i="32"/>
  <c r="M1060" i="32"/>
  <c r="M1061" i="32"/>
  <c r="M1062" i="32"/>
  <c r="M1063" i="32"/>
  <c r="M1064" i="32"/>
  <c r="M1065" i="32"/>
  <c r="M1066" i="32"/>
  <c r="M1067" i="32"/>
  <c r="M1068" i="32"/>
  <c r="M1069" i="32"/>
  <c r="M1070" i="32"/>
  <c r="M1071" i="32"/>
  <c r="M1072" i="32"/>
  <c r="M1073" i="32"/>
  <c r="M1074" i="32"/>
  <c r="M1075" i="32"/>
  <c r="M1076" i="32"/>
  <c r="M1077" i="32"/>
  <c r="M1078" i="32"/>
  <c r="M1079" i="32"/>
  <c r="M1080" i="32"/>
  <c r="M1081" i="32"/>
  <c r="M1082" i="32"/>
  <c r="M1083" i="32"/>
  <c r="M1084" i="32"/>
  <c r="M1085" i="32"/>
  <c r="M1086" i="32"/>
  <c r="M1087" i="32"/>
  <c r="M1088" i="32"/>
  <c r="M1089" i="32"/>
  <c r="M1090" i="32"/>
  <c r="M1091" i="32"/>
  <c r="M1092" i="32"/>
  <c r="M1093" i="32"/>
  <c r="M1094" i="32"/>
  <c r="M1095" i="32"/>
  <c r="M1096" i="32"/>
  <c r="M1097" i="32"/>
  <c r="M1098" i="32"/>
  <c r="M1099" i="32"/>
  <c r="M1100" i="32"/>
  <c r="M1101" i="32"/>
  <c r="M1102" i="32"/>
  <c r="M1103" i="32"/>
  <c r="M1104" i="32"/>
  <c r="M1105" i="32"/>
  <c r="M1106" i="32"/>
  <c r="M1107" i="32"/>
  <c r="M1108" i="32"/>
  <c r="M1109" i="32"/>
  <c r="M1110" i="32"/>
  <c r="M1111" i="32"/>
  <c r="M1112" i="32"/>
  <c r="M1113" i="32"/>
  <c r="M1114" i="32"/>
  <c r="M1115" i="32"/>
  <c r="M1116" i="32"/>
  <c r="M1117" i="32"/>
  <c r="M1118" i="32"/>
  <c r="M1119" i="32"/>
  <c r="M1120" i="32"/>
  <c r="M1121" i="32"/>
  <c r="M1122" i="32"/>
  <c r="M1123" i="32"/>
  <c r="M1124" i="32"/>
  <c r="M1125" i="32"/>
  <c r="M1126" i="32"/>
  <c r="M1127" i="32"/>
  <c r="M1128" i="32"/>
  <c r="M1129" i="32"/>
  <c r="M1130" i="32"/>
  <c r="M1131" i="32"/>
  <c r="M1132" i="32"/>
  <c r="M1133" i="32"/>
  <c r="M1134" i="32"/>
  <c r="M1135" i="32"/>
  <c r="M1136" i="32"/>
  <c r="M1137" i="32"/>
  <c r="M1138" i="32"/>
  <c r="M1139" i="32"/>
  <c r="M1140" i="32"/>
  <c r="M1141" i="32"/>
  <c r="M1142" i="32"/>
  <c r="M1143" i="32"/>
  <c r="M1144" i="32"/>
  <c r="M1145" i="32"/>
  <c r="M1146" i="32"/>
  <c r="M1147" i="32"/>
  <c r="M1148" i="32"/>
  <c r="M1149" i="32"/>
  <c r="M1150" i="32"/>
  <c r="M1151" i="32"/>
  <c r="M1152" i="32"/>
  <c r="M1153" i="32"/>
  <c r="M1154" i="32"/>
  <c r="M1155" i="32"/>
  <c r="M1156" i="32"/>
  <c r="M1157" i="32"/>
  <c r="M1158" i="32"/>
  <c r="M1159" i="32"/>
  <c r="M1160" i="32"/>
  <c r="M1161" i="32"/>
  <c r="M1162" i="32"/>
  <c r="M1163" i="32"/>
  <c r="M1164" i="32"/>
  <c r="M1165" i="32"/>
  <c r="M1166" i="32"/>
  <c r="M1167" i="32"/>
  <c r="M1168" i="32"/>
  <c r="M1169" i="32"/>
  <c r="M1170" i="32"/>
  <c r="M1171" i="32"/>
  <c r="M1172" i="32"/>
  <c r="M1173" i="32"/>
  <c r="M1174" i="32"/>
  <c r="M1175" i="32"/>
  <c r="M1176" i="32"/>
  <c r="M1177" i="32"/>
  <c r="M1178" i="32"/>
  <c r="M1179" i="32"/>
  <c r="M1180" i="32"/>
  <c r="M1181" i="32"/>
  <c r="M1182" i="32"/>
  <c r="M1183" i="32"/>
  <c r="M1184" i="32"/>
  <c r="M1185" i="32"/>
  <c r="M1186" i="32"/>
  <c r="M1187" i="32"/>
  <c r="M1188" i="32"/>
  <c r="M1189" i="32"/>
  <c r="M1190" i="32"/>
  <c r="M1191" i="32"/>
  <c r="M1192" i="32"/>
  <c r="M1193" i="32"/>
  <c r="M1194" i="32"/>
  <c r="M1195" i="32"/>
  <c r="M1196" i="32"/>
  <c r="M1197" i="32"/>
  <c r="M1198" i="32"/>
  <c r="M1199" i="32"/>
  <c r="M1200" i="32"/>
  <c r="M1201" i="32"/>
  <c r="M1202" i="32"/>
  <c r="M1203" i="32"/>
  <c r="M1204" i="32"/>
  <c r="M1205" i="32"/>
  <c r="M1206" i="32"/>
  <c r="M1207" i="32"/>
  <c r="M1208" i="32"/>
  <c r="M1209" i="32"/>
  <c r="M1210" i="32"/>
  <c r="M1211" i="32"/>
  <c r="M1212" i="32"/>
  <c r="M1213" i="32"/>
  <c r="M1214" i="32"/>
  <c r="M1215" i="32"/>
  <c r="M1216" i="32"/>
  <c r="M1217" i="32"/>
  <c r="M1218" i="32"/>
  <c r="M1219" i="32"/>
  <c r="M1220" i="32"/>
  <c r="M1221" i="32"/>
  <c r="M1222" i="32"/>
  <c r="M1223" i="32"/>
  <c r="M1224" i="32"/>
  <c r="M1225" i="32"/>
  <c r="M1226" i="32"/>
  <c r="M1227" i="32"/>
  <c r="M1228" i="32"/>
  <c r="M1229" i="32"/>
  <c r="M1230" i="32"/>
  <c r="M1231" i="32"/>
  <c r="M1232" i="32"/>
  <c r="M1233" i="32"/>
  <c r="M1234" i="32"/>
  <c r="M1235" i="32"/>
  <c r="M1236" i="32"/>
  <c r="M1237" i="32"/>
  <c r="M1238" i="32"/>
  <c r="M1239" i="32"/>
  <c r="M1240" i="32"/>
  <c r="M1241" i="32"/>
  <c r="M1242" i="32"/>
  <c r="M1243" i="32"/>
  <c r="M1244" i="32"/>
  <c r="M1245" i="32"/>
  <c r="M1246" i="32"/>
  <c r="M1247" i="32"/>
  <c r="M1248" i="32"/>
  <c r="M1249" i="32"/>
  <c r="M1250" i="32"/>
  <c r="M1251" i="32"/>
  <c r="M1252" i="32"/>
  <c r="M1253" i="32"/>
  <c r="M1254" i="32"/>
  <c r="M1255" i="32"/>
  <c r="M1256" i="32"/>
  <c r="M1257" i="32"/>
  <c r="M1258" i="32"/>
  <c r="M1259" i="32"/>
  <c r="M1260" i="32"/>
  <c r="M1261" i="32"/>
  <c r="M1262" i="32"/>
  <c r="M1263" i="32"/>
  <c r="M1264" i="32"/>
  <c r="M1265" i="32"/>
  <c r="M1266" i="32"/>
  <c r="M1267" i="32"/>
  <c r="M1268" i="32"/>
  <c r="M1269" i="32"/>
  <c r="M1270" i="32"/>
  <c r="M1271" i="32"/>
  <c r="M1272" i="32"/>
  <c r="M1273" i="32"/>
  <c r="M1274" i="32"/>
  <c r="M1275" i="32"/>
  <c r="M1276" i="32"/>
  <c r="M1277" i="32"/>
  <c r="M1278" i="32"/>
  <c r="M1279" i="32"/>
  <c r="M1280" i="32"/>
  <c r="M1281" i="32"/>
  <c r="M1282" i="32"/>
  <c r="M1283" i="32"/>
  <c r="M1284" i="32"/>
  <c r="M1285" i="32"/>
  <c r="M1286" i="32"/>
  <c r="M1287" i="32"/>
  <c r="M1288" i="32"/>
  <c r="M1289" i="32"/>
  <c r="M1290" i="32"/>
  <c r="M1291" i="32"/>
  <c r="M1292" i="32"/>
  <c r="M1293" i="32"/>
  <c r="M1294" i="32"/>
  <c r="M1295" i="32"/>
  <c r="M1296" i="32"/>
  <c r="M1297" i="32"/>
  <c r="M1298" i="32"/>
  <c r="M1299" i="32"/>
  <c r="M1300" i="32"/>
  <c r="M1301" i="32"/>
  <c r="M1302" i="32"/>
  <c r="M1303" i="32"/>
  <c r="M1304" i="32"/>
  <c r="M1305" i="32"/>
  <c r="M1306" i="32"/>
  <c r="M1307" i="32"/>
  <c r="M1308" i="32"/>
  <c r="M1309" i="32"/>
  <c r="M1310" i="32"/>
  <c r="M1311" i="32"/>
  <c r="M1312" i="32"/>
  <c r="M1313" i="32"/>
  <c r="M1314" i="32"/>
  <c r="M1315" i="32"/>
  <c r="M1316" i="32"/>
  <c r="M1317" i="32"/>
  <c r="M1318" i="32"/>
  <c r="M1319" i="32"/>
  <c r="M1320" i="32"/>
  <c r="M1321" i="32"/>
  <c r="M1322" i="32"/>
  <c r="M1323" i="32"/>
  <c r="M1324" i="32"/>
  <c r="M1325" i="32"/>
  <c r="M1326" i="32"/>
  <c r="M1327" i="32"/>
  <c r="M1328" i="32"/>
  <c r="M1329" i="32"/>
  <c r="M1330" i="32"/>
  <c r="M1331" i="32"/>
  <c r="M1332" i="32"/>
  <c r="M1333" i="32"/>
  <c r="M1334" i="32"/>
  <c r="M1335" i="32"/>
  <c r="M1336" i="32"/>
  <c r="M1337" i="32"/>
  <c r="M1338" i="32"/>
  <c r="M1339" i="32"/>
  <c r="M1340" i="32"/>
  <c r="M1341" i="32"/>
  <c r="M1342" i="32"/>
  <c r="M1343" i="32"/>
  <c r="M1344" i="32"/>
  <c r="M1345" i="32"/>
  <c r="M1346" i="32"/>
  <c r="M1347" i="32"/>
  <c r="M1348" i="32"/>
  <c r="M1349" i="32"/>
  <c r="M1350" i="32"/>
  <c r="M1351" i="32"/>
  <c r="M1352" i="32"/>
  <c r="M1353" i="32"/>
  <c r="M1354" i="32"/>
  <c r="M1355" i="32"/>
  <c r="M1356" i="32"/>
  <c r="M1357" i="32"/>
  <c r="M1358" i="32"/>
  <c r="M1359" i="32"/>
  <c r="M1360" i="32"/>
  <c r="M1361" i="32"/>
  <c r="M1362" i="32"/>
  <c r="M1363" i="32"/>
  <c r="M1364" i="32"/>
  <c r="M1365" i="32"/>
  <c r="M1366" i="32"/>
  <c r="M1367" i="32"/>
  <c r="M1368" i="32"/>
  <c r="M1369" i="32"/>
  <c r="M1370" i="32"/>
  <c r="M1371" i="32"/>
  <c r="M1372" i="32"/>
  <c r="M1373" i="32"/>
  <c r="M1374" i="32"/>
  <c r="M1375" i="32"/>
  <c r="M1376" i="32"/>
  <c r="M1377" i="32"/>
  <c r="M1378" i="32"/>
  <c r="M1379" i="32"/>
  <c r="M1380" i="32"/>
  <c r="M1381" i="32"/>
  <c r="M1382" i="32"/>
  <c r="M1383" i="32"/>
  <c r="M1384" i="32"/>
  <c r="M1385" i="32"/>
  <c r="M1386" i="32"/>
  <c r="M1387" i="32"/>
  <c r="M1388" i="32"/>
  <c r="M1389" i="32"/>
  <c r="M1390" i="32"/>
  <c r="M1391" i="32"/>
  <c r="M1392" i="32"/>
  <c r="M1393" i="32"/>
  <c r="M1394" i="32"/>
  <c r="M1395" i="32"/>
  <c r="M1396" i="32"/>
  <c r="M1397" i="32"/>
  <c r="M1398" i="32"/>
  <c r="M1399" i="32"/>
  <c r="M1400" i="32"/>
  <c r="M1401" i="32"/>
  <c r="M1402" i="32"/>
  <c r="M1403" i="32"/>
  <c r="M1404" i="32"/>
  <c r="M1405" i="32"/>
  <c r="M1406" i="32"/>
  <c r="M1407" i="32"/>
  <c r="M1408" i="32"/>
  <c r="M1409" i="32"/>
  <c r="M1410" i="32"/>
  <c r="M1411" i="32"/>
  <c r="M1412" i="32"/>
  <c r="M1413" i="32"/>
  <c r="M1414" i="32"/>
  <c r="M1415" i="32"/>
  <c r="M1416" i="32"/>
  <c r="M1417" i="32"/>
  <c r="M1418" i="32"/>
  <c r="M1419" i="32"/>
  <c r="M1420" i="32"/>
  <c r="M1421" i="32"/>
  <c r="M1422" i="32"/>
  <c r="M1423" i="32"/>
  <c r="M1424" i="32"/>
  <c r="M1425" i="32"/>
  <c r="M1426" i="32"/>
  <c r="M1427" i="32"/>
  <c r="M1428" i="32"/>
  <c r="M1429" i="32"/>
  <c r="M1430" i="32"/>
  <c r="M1431" i="32"/>
  <c r="M1432" i="32"/>
  <c r="M1433" i="32"/>
  <c r="M1434" i="32"/>
  <c r="M1435" i="32"/>
  <c r="M1436" i="32"/>
  <c r="M1437" i="32"/>
  <c r="M1438" i="32"/>
  <c r="M1439" i="32"/>
  <c r="M1440" i="32"/>
  <c r="M1441" i="32"/>
  <c r="M1442" i="32"/>
  <c r="M1443" i="32"/>
  <c r="M1444" i="32"/>
  <c r="M1445" i="32"/>
  <c r="M1446" i="32"/>
  <c r="M1447" i="32"/>
  <c r="M1448" i="32"/>
  <c r="M1449" i="32"/>
  <c r="M1450" i="32"/>
  <c r="M1451" i="32"/>
  <c r="M1452" i="32"/>
  <c r="M1453" i="32"/>
  <c r="M1454" i="32"/>
  <c r="M1455" i="32"/>
  <c r="M1456" i="32"/>
  <c r="M1457" i="32"/>
  <c r="M1458" i="32"/>
  <c r="M1459" i="32"/>
  <c r="M1460" i="32"/>
  <c r="M1461" i="32"/>
  <c r="M1462" i="32"/>
  <c r="M1463" i="32"/>
  <c r="M1464" i="32"/>
  <c r="M1465" i="32"/>
  <c r="M1466" i="32"/>
  <c r="M1467" i="32"/>
  <c r="M1468" i="32"/>
  <c r="M1469" i="32"/>
  <c r="M1470" i="32"/>
  <c r="M1471" i="32"/>
  <c r="M1472" i="32"/>
  <c r="M1473" i="32"/>
  <c r="M1474" i="32"/>
  <c r="M1475" i="32"/>
  <c r="M1476" i="32"/>
  <c r="M1477" i="32"/>
  <c r="M1478" i="32"/>
  <c r="M1479" i="32"/>
  <c r="M1480" i="32"/>
  <c r="M1481" i="32"/>
  <c r="M1482" i="32"/>
  <c r="M1483" i="32"/>
  <c r="M1484" i="32"/>
  <c r="M1485" i="32"/>
  <c r="M1486" i="32"/>
  <c r="M1487" i="32"/>
  <c r="M1488" i="32"/>
  <c r="M1489" i="32"/>
  <c r="M1490" i="32"/>
  <c r="M1491" i="32"/>
  <c r="M1492" i="32"/>
  <c r="M1493" i="32"/>
  <c r="M1494" i="32"/>
  <c r="M1495" i="32"/>
  <c r="M1496" i="32"/>
  <c r="M1497" i="32"/>
  <c r="M1498" i="32"/>
  <c r="M1499" i="32"/>
  <c r="M1500" i="32"/>
  <c r="M1501" i="32"/>
  <c r="M1502" i="32"/>
  <c r="M1503" i="32"/>
  <c r="M1504" i="32"/>
  <c r="M1505" i="32"/>
  <c r="M1506" i="32"/>
  <c r="M1507" i="32"/>
  <c r="M1508" i="32"/>
  <c r="M1509" i="32"/>
  <c r="M1510" i="32"/>
  <c r="M1511" i="32"/>
  <c r="M1512" i="32"/>
  <c r="M1513" i="32"/>
  <c r="M1514" i="32"/>
  <c r="M1515" i="32"/>
  <c r="M1516" i="32"/>
  <c r="M1517" i="32"/>
  <c r="M1518" i="32"/>
  <c r="M1519" i="32"/>
  <c r="M1520" i="32"/>
  <c r="M1521" i="32"/>
  <c r="M1522" i="32"/>
  <c r="M1523" i="32"/>
  <c r="M1524" i="32"/>
  <c r="M1525" i="32"/>
  <c r="M1526" i="32"/>
  <c r="M1527" i="32"/>
  <c r="M1528" i="32"/>
  <c r="M1529" i="32"/>
  <c r="M1530" i="32"/>
  <c r="M1531" i="32"/>
  <c r="M1532" i="32"/>
  <c r="M1533" i="32"/>
  <c r="M1534" i="32"/>
  <c r="M1535" i="32"/>
  <c r="M1536" i="32"/>
  <c r="M1537" i="32"/>
  <c r="M1538" i="32"/>
  <c r="M1539" i="32"/>
  <c r="M1540" i="32"/>
  <c r="M1541" i="32"/>
  <c r="M1542" i="32"/>
  <c r="M1543" i="32"/>
  <c r="M1544" i="32"/>
  <c r="M1545" i="32"/>
  <c r="M1546" i="32"/>
  <c r="M1547" i="32"/>
  <c r="M1548" i="32"/>
  <c r="M1549" i="32"/>
  <c r="M1550" i="32"/>
  <c r="M1551" i="32"/>
  <c r="M1552" i="32"/>
  <c r="M1553" i="32"/>
  <c r="M1554" i="32"/>
  <c r="M1555" i="32"/>
  <c r="M1556" i="32"/>
  <c r="M1557" i="32"/>
  <c r="M1558" i="32"/>
  <c r="M1559" i="32"/>
  <c r="M1560" i="32"/>
  <c r="M1561" i="32"/>
  <c r="M1562" i="32"/>
  <c r="M1563" i="32"/>
  <c r="M1564" i="32"/>
  <c r="M1565" i="32"/>
  <c r="M1566" i="32"/>
  <c r="M1567" i="32"/>
  <c r="M1568" i="32"/>
  <c r="M1569" i="32"/>
  <c r="M1570" i="32"/>
  <c r="M1571" i="32"/>
  <c r="M1572" i="32"/>
  <c r="M1573" i="32"/>
  <c r="M1574" i="32"/>
  <c r="M1575" i="32"/>
  <c r="M1576" i="32"/>
  <c r="M1577" i="32"/>
  <c r="M1578" i="32"/>
  <c r="M1579" i="32"/>
  <c r="M1580" i="32"/>
  <c r="M1581" i="32"/>
  <c r="M1582" i="32"/>
  <c r="M1583" i="32"/>
  <c r="M1584" i="32"/>
  <c r="M1585" i="32"/>
  <c r="M1586" i="32"/>
  <c r="M1587" i="32"/>
  <c r="M1588" i="32"/>
  <c r="M1589" i="32"/>
  <c r="M1590" i="32"/>
  <c r="M1591" i="32"/>
  <c r="M1592" i="32"/>
  <c r="M1593" i="32"/>
  <c r="M1594" i="32"/>
  <c r="M1595" i="32"/>
  <c r="M1596" i="32"/>
  <c r="M1597" i="32"/>
  <c r="M1598" i="32"/>
  <c r="M1599" i="32"/>
  <c r="M1600" i="32"/>
  <c r="M1601" i="32"/>
  <c r="M1602" i="32"/>
  <c r="M1603" i="32"/>
  <c r="M1604" i="32"/>
  <c r="M1605" i="32"/>
  <c r="M1606" i="32"/>
  <c r="M1607" i="32"/>
  <c r="M1608" i="32"/>
  <c r="M1609" i="32"/>
  <c r="M1610" i="32"/>
  <c r="M1611" i="32"/>
  <c r="M1612" i="32"/>
  <c r="M1613" i="32"/>
  <c r="M1614" i="32"/>
  <c r="M1615" i="32"/>
  <c r="M1616" i="32"/>
  <c r="M1617" i="32"/>
  <c r="M1618" i="32"/>
  <c r="M1619" i="32"/>
  <c r="M1620" i="32"/>
  <c r="M1621" i="32"/>
  <c r="M1622" i="32"/>
  <c r="M1623" i="32"/>
  <c r="M1624" i="32"/>
  <c r="M1625" i="32"/>
  <c r="M1626" i="32"/>
  <c r="M1627" i="32"/>
  <c r="M1628" i="32"/>
  <c r="M1629" i="32"/>
  <c r="M1630" i="32"/>
  <c r="M1631" i="32"/>
  <c r="M1632" i="32"/>
  <c r="M1633" i="32"/>
  <c r="M1634" i="32"/>
  <c r="M1635" i="32"/>
  <c r="M1636" i="32"/>
  <c r="M1637" i="32"/>
  <c r="M1638" i="32"/>
  <c r="M1639" i="32"/>
  <c r="M1640" i="32"/>
  <c r="M1641" i="32"/>
  <c r="M1642" i="32"/>
  <c r="M1643" i="32"/>
  <c r="M1644" i="32"/>
  <c r="M1645" i="32"/>
  <c r="M1646" i="32"/>
  <c r="M1647" i="32"/>
  <c r="M1648" i="32"/>
  <c r="M1649" i="32"/>
  <c r="M1650" i="32"/>
  <c r="M1651" i="32"/>
  <c r="M1652" i="32"/>
  <c r="M1653" i="32"/>
  <c r="M1654" i="32"/>
  <c r="M1655" i="32"/>
  <c r="M1656" i="32"/>
  <c r="M1657" i="32"/>
  <c r="M1658" i="32"/>
  <c r="M1659" i="32"/>
  <c r="M1660" i="32"/>
  <c r="M1661" i="32"/>
  <c r="M1662" i="32"/>
  <c r="M1663" i="32"/>
  <c r="M1664" i="32"/>
  <c r="M1665" i="32"/>
  <c r="M1666" i="32"/>
  <c r="M1667" i="32"/>
  <c r="M1668" i="32"/>
  <c r="M1669" i="32"/>
  <c r="M1670" i="32"/>
  <c r="M1671" i="32"/>
  <c r="M1672" i="32"/>
  <c r="M1673" i="32"/>
  <c r="M1674" i="32"/>
  <c r="M1675" i="32"/>
  <c r="M1676" i="32"/>
  <c r="M1677" i="32"/>
  <c r="M1678" i="32"/>
  <c r="M1679" i="32"/>
  <c r="M1680" i="32"/>
  <c r="M1681" i="32"/>
  <c r="M1682" i="32"/>
  <c r="M1683" i="32"/>
  <c r="M1684" i="32"/>
  <c r="M1685" i="32"/>
  <c r="M1686" i="32"/>
  <c r="M1687" i="32"/>
  <c r="M1688" i="32"/>
  <c r="M1689" i="32"/>
  <c r="M1690" i="32"/>
  <c r="M1691" i="32"/>
  <c r="M1692" i="32"/>
  <c r="M1693" i="32"/>
  <c r="M1694" i="32"/>
  <c r="M1695" i="32"/>
  <c r="M1696" i="32"/>
  <c r="M1697" i="32"/>
  <c r="M1698" i="32"/>
  <c r="M1699" i="32"/>
  <c r="M1700" i="32"/>
  <c r="M1701" i="32"/>
  <c r="M1702" i="32"/>
  <c r="M1703" i="32"/>
  <c r="M1704" i="32"/>
  <c r="M1705" i="32"/>
  <c r="M1706" i="32"/>
  <c r="M1707" i="32"/>
  <c r="M1708" i="32"/>
  <c r="M1709" i="32"/>
  <c r="M1710" i="32"/>
  <c r="M1711" i="32"/>
  <c r="M1712" i="32"/>
  <c r="M1713" i="32"/>
  <c r="M1714" i="32"/>
  <c r="M1715" i="32"/>
  <c r="M1716" i="32"/>
  <c r="M1717" i="32"/>
  <c r="M1718" i="32"/>
  <c r="M1719" i="32"/>
  <c r="M1720" i="32"/>
  <c r="M1721" i="32"/>
  <c r="M1722" i="32"/>
  <c r="M1723" i="32"/>
  <c r="M1724" i="32"/>
  <c r="M1725" i="32"/>
  <c r="M1726" i="32"/>
  <c r="M1727" i="32"/>
  <c r="M1728" i="32"/>
  <c r="M1729" i="32"/>
  <c r="M1730" i="32"/>
  <c r="M1731" i="32"/>
  <c r="M1732" i="32"/>
  <c r="M1733" i="32"/>
  <c r="M1734" i="32"/>
  <c r="M1735" i="32"/>
  <c r="M1736" i="32"/>
  <c r="M1737" i="32"/>
  <c r="M1738" i="32"/>
  <c r="M1739" i="32"/>
  <c r="M1740" i="32"/>
  <c r="M1741" i="32"/>
  <c r="M1742" i="32"/>
  <c r="M1743" i="32"/>
  <c r="M1744" i="32"/>
  <c r="M1745" i="32"/>
  <c r="M1746" i="32"/>
  <c r="M1747" i="32"/>
  <c r="M1748" i="32"/>
  <c r="M1749" i="32"/>
  <c r="M1750" i="32"/>
  <c r="M1751" i="32"/>
  <c r="M1752" i="32"/>
  <c r="M1753" i="32"/>
  <c r="M1754" i="32"/>
  <c r="M1755" i="32"/>
  <c r="M1756" i="32"/>
  <c r="M1757" i="32"/>
  <c r="M1758" i="32"/>
  <c r="M1759" i="32"/>
  <c r="M1760" i="32"/>
  <c r="M1761" i="32"/>
  <c r="M1762" i="32"/>
  <c r="M1763" i="32"/>
  <c r="M1764" i="32"/>
  <c r="M1765" i="32"/>
  <c r="M1766" i="32"/>
  <c r="M1767" i="32"/>
  <c r="M1768" i="32"/>
  <c r="M1769" i="32"/>
  <c r="M1770" i="32"/>
  <c r="M1771" i="32"/>
  <c r="M1772" i="32"/>
  <c r="M1773" i="32"/>
  <c r="M1774" i="32"/>
  <c r="M1775" i="32"/>
  <c r="M1776" i="32"/>
  <c r="M1777" i="32"/>
  <c r="M1778" i="32"/>
  <c r="M1779" i="32"/>
  <c r="M1780" i="32"/>
  <c r="M1781" i="32"/>
  <c r="M1782" i="32"/>
  <c r="M1783" i="32"/>
  <c r="M1784" i="32"/>
  <c r="M1785" i="32"/>
  <c r="M1786" i="32"/>
  <c r="M1787" i="32"/>
  <c r="M1788" i="32"/>
  <c r="M1789" i="32"/>
  <c r="M1790" i="32"/>
  <c r="M1791" i="32"/>
  <c r="M1792" i="32"/>
  <c r="M1793" i="32"/>
  <c r="M1794" i="32"/>
  <c r="M1795" i="32"/>
  <c r="M1796" i="32"/>
  <c r="M1797" i="32"/>
  <c r="M1798" i="32"/>
  <c r="M1799" i="32"/>
  <c r="M1800" i="32"/>
  <c r="M1801" i="32"/>
  <c r="M1802" i="32"/>
  <c r="M1803" i="32"/>
  <c r="M1804" i="32"/>
  <c r="M1805" i="32"/>
  <c r="M1806" i="32"/>
  <c r="M1807" i="32"/>
  <c r="M1808" i="32"/>
  <c r="M1809" i="32"/>
  <c r="M1810" i="32"/>
  <c r="M1811" i="32"/>
  <c r="M1812" i="32"/>
  <c r="M1813" i="32"/>
  <c r="M1814" i="32"/>
  <c r="M1815" i="32"/>
  <c r="M1816" i="32"/>
  <c r="M1817" i="32"/>
  <c r="M1818" i="32"/>
  <c r="M1819" i="32"/>
  <c r="M1820" i="32"/>
  <c r="M1821" i="32"/>
  <c r="M1822" i="32"/>
  <c r="M1823" i="32"/>
  <c r="M1824" i="32"/>
  <c r="M1825" i="32"/>
  <c r="M1826" i="32"/>
  <c r="M1827" i="32"/>
  <c r="M1828" i="32"/>
  <c r="M1829" i="32"/>
  <c r="M1830" i="32"/>
  <c r="M1831" i="32"/>
  <c r="M1832" i="32"/>
  <c r="M1833" i="32"/>
  <c r="M1834" i="32"/>
  <c r="M1835" i="32"/>
  <c r="M1836" i="32"/>
  <c r="M1837" i="32"/>
  <c r="M1838" i="32"/>
  <c r="M1839" i="32"/>
  <c r="M1840" i="32"/>
  <c r="M1841" i="32"/>
  <c r="M1842" i="32"/>
  <c r="M1843" i="32"/>
  <c r="M1844" i="32"/>
  <c r="M1845" i="32"/>
  <c r="M1846" i="32"/>
  <c r="M1847" i="32"/>
  <c r="M1848" i="32"/>
  <c r="M1849" i="32"/>
  <c r="M1850" i="32"/>
  <c r="M1851" i="32"/>
  <c r="M1852" i="32"/>
  <c r="M1853" i="32"/>
  <c r="M1854" i="32"/>
  <c r="M1855" i="32"/>
  <c r="M1856" i="32"/>
  <c r="M1857" i="32"/>
  <c r="M1858" i="32"/>
  <c r="M1859" i="32"/>
  <c r="M1860" i="32"/>
  <c r="M1861" i="32"/>
  <c r="M1862" i="32"/>
  <c r="M1863" i="32"/>
  <c r="M1864" i="32"/>
  <c r="M1865" i="32"/>
  <c r="M1866" i="32"/>
  <c r="M1867" i="32"/>
  <c r="M1868" i="32"/>
  <c r="M1869" i="32"/>
  <c r="M1870" i="32"/>
  <c r="M1871" i="32"/>
  <c r="M1872" i="32"/>
  <c r="M1873" i="32"/>
  <c r="M1874" i="32"/>
  <c r="M1875" i="32"/>
  <c r="M1876" i="32"/>
  <c r="M1877" i="32"/>
  <c r="M1878" i="32"/>
  <c r="M1879" i="32"/>
  <c r="M1880" i="32"/>
  <c r="M1881" i="32"/>
  <c r="M1882" i="32"/>
  <c r="M1883" i="32"/>
  <c r="M1884" i="32"/>
  <c r="M1885" i="32"/>
  <c r="M1886" i="32"/>
  <c r="M1887" i="32"/>
  <c r="M1888" i="32"/>
  <c r="M1889" i="32"/>
  <c r="M1890" i="32"/>
  <c r="M1891" i="32"/>
  <c r="M1892" i="32"/>
  <c r="M1893" i="32"/>
  <c r="M1894" i="32"/>
  <c r="M1895" i="32"/>
  <c r="M1896" i="32"/>
  <c r="M1897" i="32"/>
  <c r="M1898" i="32"/>
  <c r="M1899" i="32"/>
  <c r="M1900" i="32"/>
  <c r="M1901" i="32"/>
  <c r="M1902" i="32"/>
  <c r="M1903" i="32"/>
  <c r="M1904" i="32"/>
  <c r="M1905" i="32"/>
  <c r="M1906" i="32"/>
  <c r="M1907" i="32"/>
  <c r="M1908" i="32"/>
  <c r="M1909" i="32"/>
  <c r="M1910" i="32"/>
  <c r="M1911" i="32"/>
  <c r="M1912" i="32"/>
  <c r="M1913" i="32"/>
  <c r="M1914" i="32"/>
  <c r="M1915" i="32"/>
  <c r="M1916" i="32"/>
  <c r="M1917" i="32"/>
  <c r="M1918" i="32"/>
  <c r="M1919" i="32"/>
  <c r="M1920" i="32"/>
  <c r="M1921" i="32"/>
  <c r="M1922" i="32"/>
  <c r="M1923" i="32"/>
  <c r="M1924" i="32"/>
  <c r="M1925" i="32"/>
  <c r="M1926" i="32"/>
  <c r="M1927" i="32"/>
  <c r="M1928" i="32"/>
  <c r="M1929" i="32"/>
  <c r="M1930" i="32"/>
  <c r="M1931" i="32"/>
  <c r="M1932" i="32"/>
  <c r="M1933" i="32"/>
  <c r="M1934" i="32"/>
  <c r="M1935" i="32"/>
  <c r="M1936" i="32"/>
  <c r="M1937" i="32"/>
  <c r="M1938" i="32"/>
  <c r="M1939" i="32"/>
  <c r="M1940" i="32"/>
  <c r="M1941" i="32"/>
  <c r="M1942" i="32"/>
  <c r="M1943" i="32"/>
  <c r="M1944" i="32"/>
  <c r="M1945" i="32"/>
  <c r="M1946" i="32"/>
  <c r="M1947" i="32"/>
  <c r="M1948" i="32"/>
  <c r="M1949" i="32"/>
  <c r="M1950" i="32"/>
  <c r="M1951" i="32"/>
  <c r="M1952" i="32"/>
  <c r="M1953" i="32"/>
  <c r="M1954" i="32"/>
  <c r="M1955" i="32"/>
  <c r="M1956" i="32"/>
  <c r="M1957" i="32"/>
  <c r="M1958" i="32"/>
  <c r="M1959" i="32"/>
  <c r="M1960" i="32"/>
  <c r="M1961" i="32"/>
  <c r="M1962" i="32"/>
  <c r="M1963" i="32"/>
  <c r="M1964" i="32"/>
  <c r="M1965" i="32"/>
  <c r="M1966" i="32"/>
  <c r="M1967" i="32"/>
  <c r="M1968" i="32"/>
  <c r="M1969" i="32"/>
  <c r="M1970" i="32"/>
  <c r="M1971" i="32"/>
  <c r="M1972" i="32"/>
  <c r="M1973" i="32"/>
  <c r="M1974" i="32"/>
  <c r="M1975" i="32"/>
  <c r="M1976" i="32"/>
  <c r="M1977" i="32"/>
  <c r="M1978" i="32"/>
  <c r="M1979" i="32"/>
  <c r="M1980" i="32"/>
  <c r="M1981" i="32"/>
  <c r="M1982" i="32"/>
  <c r="M1983" i="32"/>
  <c r="M1984" i="32"/>
  <c r="M1985" i="32"/>
  <c r="M1986" i="32"/>
  <c r="M1987" i="32"/>
  <c r="M1988" i="32"/>
  <c r="M1989" i="32"/>
  <c r="M1990" i="32"/>
  <c r="M1991" i="32"/>
  <c r="M1992" i="32"/>
  <c r="M1993" i="32"/>
  <c r="M1994" i="32"/>
  <c r="M1995" i="32"/>
  <c r="M1996" i="32"/>
  <c r="M1997" i="32"/>
  <c r="M1998" i="32"/>
  <c r="M1999" i="32"/>
  <c r="M2000" i="32"/>
  <c r="M2001" i="32"/>
  <c r="M2002" i="32"/>
  <c r="M4" i="32"/>
  <c r="M5" i="32"/>
  <c r="M6" i="32"/>
  <c r="M7" i="32"/>
  <c r="M8" i="32"/>
  <c r="M9" i="32"/>
  <c r="M3" i="32"/>
  <c r="L6" i="32"/>
  <c r="L7" i="32"/>
  <c r="L8" i="32"/>
  <c r="L9" i="32"/>
  <c r="L5" i="32"/>
  <c r="K5" i="32"/>
  <c r="K6" i="32"/>
  <c r="K7" i="32"/>
  <c r="K8" i="32"/>
  <c r="K9" i="32"/>
  <c r="K4" i="32"/>
  <c r="U8" i="26" l="1"/>
  <c r="W8" i="26" s="1"/>
  <c r="M8" i="26"/>
  <c r="O8" i="26" s="1"/>
  <c r="AK8" i="26"/>
  <c r="AC8" i="26"/>
  <c r="AE8" i="26" s="1"/>
  <c r="E8" i="26"/>
  <c r="E11" i="26" l="1"/>
  <c r="G11" i="26" s="1"/>
  <c r="E6" i="24"/>
  <c r="N37" i="31"/>
  <c r="N36" i="31"/>
  <c r="AM8" i="26"/>
  <c r="AK11" i="26"/>
  <c r="AM11" i="26" s="1"/>
  <c r="AC11" i="26"/>
  <c r="U11" i="26"/>
  <c r="M11" i="26"/>
  <c r="AL5" i="26" a="1"/>
  <c r="AL5" i="26" s="1"/>
  <c r="AD5" i="26" a="1"/>
  <c r="AD5" i="26" s="1"/>
  <c r="V5" i="26" a="1"/>
  <c r="V5" i="26" s="1"/>
  <c r="N5" i="26" a="1"/>
  <c r="N5" i="26" s="1"/>
  <c r="F5" i="26" a="1"/>
  <c r="F5" i="26" s="1"/>
  <c r="C12" i="26" a="1"/>
  <c r="C12" i="26" s="1"/>
  <c r="C11" i="26" a="1"/>
  <c r="C11" i="26" s="1"/>
  <c r="C10" i="26" a="1"/>
  <c r="C10" i="26" s="1"/>
  <c r="C8" i="26" a="1"/>
  <c r="C8" i="26" s="1"/>
  <c r="O11" i="26" l="1"/>
  <c r="P11" i="26" s="1"/>
  <c r="AN8" i="26" a="1"/>
  <c r="AN8" i="26" s="1"/>
  <c r="W11" i="26"/>
  <c r="AF8" i="26" a="1"/>
  <c r="AF8" i="26" s="1"/>
  <c r="AE11" i="26"/>
  <c r="AN11" i="26"/>
  <c r="X8" i="26" a="1"/>
  <c r="X8" i="26" s="1"/>
  <c r="P8" i="26" a="1"/>
  <c r="P8" i="26" s="1"/>
  <c r="F301" i="32"/>
  <c r="G301" i="32"/>
  <c r="F302" i="32"/>
  <c r="G302" i="32"/>
  <c r="F303" i="32"/>
  <c r="G303" i="32"/>
  <c r="F304" i="32"/>
  <c r="G304" i="32"/>
  <c r="F305" i="32"/>
  <c r="G305" i="32"/>
  <c r="F306" i="32"/>
  <c r="G306" i="32"/>
  <c r="F307" i="32"/>
  <c r="G307" i="32"/>
  <c r="F308" i="32"/>
  <c r="G308" i="32"/>
  <c r="F309" i="32"/>
  <c r="G309" i="32"/>
  <c r="F310" i="32"/>
  <c r="G310" i="32"/>
  <c r="F311" i="32"/>
  <c r="G311" i="32"/>
  <c r="F312" i="32"/>
  <c r="G312" i="32"/>
  <c r="F313" i="32"/>
  <c r="G313" i="32"/>
  <c r="F314" i="32"/>
  <c r="G314" i="32"/>
  <c r="F315" i="32"/>
  <c r="G315" i="32"/>
  <c r="F316" i="32"/>
  <c r="G316" i="32"/>
  <c r="F317" i="32"/>
  <c r="G317" i="32"/>
  <c r="F318" i="32"/>
  <c r="G318" i="32"/>
  <c r="F319" i="32"/>
  <c r="G319" i="32"/>
  <c r="F320" i="32"/>
  <c r="G320" i="32"/>
  <c r="F321" i="32"/>
  <c r="G321" i="32"/>
  <c r="F322" i="32"/>
  <c r="G322" i="32"/>
  <c r="F323" i="32"/>
  <c r="G323" i="32"/>
  <c r="F324" i="32"/>
  <c r="G324" i="32"/>
  <c r="F325" i="32"/>
  <c r="G325" i="32"/>
  <c r="F326" i="32"/>
  <c r="G326" i="32"/>
  <c r="F327" i="32"/>
  <c r="G327" i="32"/>
  <c r="F328" i="32"/>
  <c r="G328" i="32"/>
  <c r="F329" i="32"/>
  <c r="G329" i="32"/>
  <c r="F330" i="32"/>
  <c r="G330" i="32"/>
  <c r="F331" i="32"/>
  <c r="G331" i="32"/>
  <c r="F332" i="32"/>
  <c r="G332" i="32"/>
  <c r="F333" i="32"/>
  <c r="G333" i="32"/>
  <c r="F334" i="32"/>
  <c r="G334" i="32"/>
  <c r="F335" i="32"/>
  <c r="G335" i="32"/>
  <c r="F336" i="32"/>
  <c r="G336" i="32"/>
  <c r="F337" i="32"/>
  <c r="G337" i="32"/>
  <c r="F338" i="32"/>
  <c r="G338" i="32"/>
  <c r="F339" i="32"/>
  <c r="G339" i="32"/>
  <c r="F340" i="32"/>
  <c r="G340" i="32"/>
  <c r="F341" i="32"/>
  <c r="G341" i="32"/>
  <c r="F342" i="32"/>
  <c r="G342" i="32"/>
  <c r="F343" i="32"/>
  <c r="G343" i="32"/>
  <c r="F344" i="32"/>
  <c r="G344" i="32"/>
  <c r="F345" i="32"/>
  <c r="G345" i="32"/>
  <c r="F346" i="32"/>
  <c r="G346" i="32"/>
  <c r="F347" i="32"/>
  <c r="G347" i="32"/>
  <c r="F348" i="32"/>
  <c r="G348" i="32"/>
  <c r="F349" i="32"/>
  <c r="G349" i="32"/>
  <c r="F350" i="32"/>
  <c r="G350" i="32"/>
  <c r="F351" i="32"/>
  <c r="G351" i="32"/>
  <c r="F352" i="32"/>
  <c r="G352" i="32"/>
  <c r="F353" i="32"/>
  <c r="G353" i="32"/>
  <c r="F354" i="32"/>
  <c r="G354" i="32"/>
  <c r="F355" i="32"/>
  <c r="G355" i="32"/>
  <c r="F356" i="32"/>
  <c r="G356" i="32"/>
  <c r="F357" i="32"/>
  <c r="G357" i="32"/>
  <c r="F358" i="32"/>
  <c r="G358" i="32"/>
  <c r="F359" i="32"/>
  <c r="G359" i="32"/>
  <c r="F360" i="32"/>
  <c r="G360" i="32"/>
  <c r="F361" i="32"/>
  <c r="G361" i="32"/>
  <c r="F362" i="32"/>
  <c r="G362" i="32"/>
  <c r="F363" i="32"/>
  <c r="G363" i="32"/>
  <c r="F364" i="32"/>
  <c r="G364" i="32"/>
  <c r="F365" i="32"/>
  <c r="G365" i="32"/>
  <c r="F366" i="32"/>
  <c r="G366" i="32"/>
  <c r="F367" i="32"/>
  <c r="G367" i="32"/>
  <c r="F368" i="32"/>
  <c r="G368" i="32"/>
  <c r="F369" i="32"/>
  <c r="G369" i="32"/>
  <c r="F370" i="32"/>
  <c r="G370" i="32"/>
  <c r="F371" i="32"/>
  <c r="G371" i="32"/>
  <c r="F372" i="32"/>
  <c r="G372" i="32"/>
  <c r="F373" i="32"/>
  <c r="G373" i="32"/>
  <c r="F374" i="32"/>
  <c r="G374" i="32"/>
  <c r="F375" i="32"/>
  <c r="G375" i="32"/>
  <c r="F376" i="32"/>
  <c r="G376" i="32"/>
  <c r="F377" i="32"/>
  <c r="G377" i="32"/>
  <c r="F378" i="32"/>
  <c r="G378" i="32"/>
  <c r="F379" i="32"/>
  <c r="G379" i="32"/>
  <c r="F380" i="32"/>
  <c r="G380" i="32"/>
  <c r="F381" i="32"/>
  <c r="G381" i="32"/>
  <c r="F382" i="32"/>
  <c r="G382" i="32"/>
  <c r="F383" i="32"/>
  <c r="G383" i="32"/>
  <c r="F384" i="32"/>
  <c r="G384" i="32"/>
  <c r="F385" i="32"/>
  <c r="G385" i="32"/>
  <c r="F386" i="32"/>
  <c r="G386" i="32"/>
  <c r="F387" i="32"/>
  <c r="G387" i="32"/>
  <c r="F388" i="32"/>
  <c r="G388" i="32"/>
  <c r="F389" i="32"/>
  <c r="G389" i="32"/>
  <c r="F390" i="32"/>
  <c r="G390" i="32"/>
  <c r="F391" i="32"/>
  <c r="G391" i="32"/>
  <c r="F392" i="32"/>
  <c r="G392" i="32"/>
  <c r="F393" i="32"/>
  <c r="G393" i="32"/>
  <c r="F394" i="32"/>
  <c r="G394" i="32"/>
  <c r="F395" i="32"/>
  <c r="G395" i="32"/>
  <c r="F396" i="32"/>
  <c r="G396" i="32"/>
  <c r="F397" i="32"/>
  <c r="G397" i="32"/>
  <c r="F398" i="32"/>
  <c r="G398" i="32"/>
  <c r="F399" i="32"/>
  <c r="G399" i="32"/>
  <c r="F400" i="32"/>
  <c r="G400" i="32"/>
  <c r="F401" i="32"/>
  <c r="G401" i="32"/>
  <c r="F402" i="32"/>
  <c r="G402" i="32"/>
  <c r="F403" i="32"/>
  <c r="G403" i="32"/>
  <c r="F404" i="32"/>
  <c r="G404" i="32"/>
  <c r="F405" i="32"/>
  <c r="G405" i="32"/>
  <c r="F406" i="32"/>
  <c r="G406" i="32"/>
  <c r="F407" i="32"/>
  <c r="G407" i="32"/>
  <c r="F408" i="32"/>
  <c r="G408" i="32"/>
  <c r="F409" i="32"/>
  <c r="G409" i="32"/>
  <c r="F410" i="32"/>
  <c r="G410" i="32"/>
  <c r="F411" i="32"/>
  <c r="G411" i="32"/>
  <c r="F412" i="32"/>
  <c r="G412" i="32"/>
  <c r="F413" i="32"/>
  <c r="G413" i="32"/>
  <c r="F414" i="32"/>
  <c r="G414" i="32"/>
  <c r="F415" i="32"/>
  <c r="G415" i="32"/>
  <c r="F416" i="32"/>
  <c r="G416" i="32"/>
  <c r="F417" i="32"/>
  <c r="G417" i="32"/>
  <c r="F418" i="32"/>
  <c r="G418" i="32"/>
  <c r="F419" i="32"/>
  <c r="G419" i="32"/>
  <c r="F420" i="32"/>
  <c r="G420" i="32"/>
  <c r="F421" i="32"/>
  <c r="G421" i="32"/>
  <c r="F422" i="32"/>
  <c r="G422" i="32"/>
  <c r="F423" i="32"/>
  <c r="G423" i="32"/>
  <c r="F424" i="32"/>
  <c r="G424" i="32"/>
  <c r="F425" i="32"/>
  <c r="G425" i="32"/>
  <c r="F426" i="32"/>
  <c r="G426" i="32"/>
  <c r="F427" i="32"/>
  <c r="G427" i="32"/>
  <c r="F428" i="32"/>
  <c r="G428" i="32"/>
  <c r="F429" i="32"/>
  <c r="G429" i="32"/>
  <c r="F430" i="32"/>
  <c r="G430" i="32"/>
  <c r="F431" i="32"/>
  <c r="G431" i="32"/>
  <c r="F432" i="32"/>
  <c r="G432" i="32"/>
  <c r="F433" i="32"/>
  <c r="G433" i="32"/>
  <c r="F434" i="32"/>
  <c r="G434" i="32"/>
  <c r="F435" i="32"/>
  <c r="G435" i="32"/>
  <c r="F436" i="32"/>
  <c r="G436" i="32"/>
  <c r="F437" i="32"/>
  <c r="G437" i="32"/>
  <c r="F438" i="32"/>
  <c r="G438" i="32"/>
  <c r="F439" i="32"/>
  <c r="G439" i="32"/>
  <c r="F440" i="32"/>
  <c r="G440" i="32"/>
  <c r="F441" i="32"/>
  <c r="G441" i="32"/>
  <c r="F442" i="32"/>
  <c r="G442" i="32"/>
  <c r="F443" i="32"/>
  <c r="G443" i="32"/>
  <c r="F444" i="32"/>
  <c r="G444" i="32"/>
  <c r="F445" i="32"/>
  <c r="G445" i="32"/>
  <c r="F446" i="32"/>
  <c r="G446" i="32"/>
  <c r="F447" i="32"/>
  <c r="G447" i="32"/>
  <c r="F448" i="32"/>
  <c r="G448" i="32"/>
  <c r="F449" i="32"/>
  <c r="G449" i="32"/>
  <c r="F450" i="32"/>
  <c r="G450" i="32"/>
  <c r="F451" i="32"/>
  <c r="G451" i="32"/>
  <c r="F452" i="32"/>
  <c r="G452" i="32"/>
  <c r="F453" i="32"/>
  <c r="G453" i="32"/>
  <c r="F454" i="32"/>
  <c r="G454" i="32"/>
  <c r="F455" i="32"/>
  <c r="G455" i="32"/>
  <c r="F456" i="32"/>
  <c r="G456" i="32"/>
  <c r="F457" i="32"/>
  <c r="G457" i="32"/>
  <c r="F458" i="32"/>
  <c r="G458" i="32"/>
  <c r="F459" i="32"/>
  <c r="G459" i="32"/>
  <c r="F460" i="32"/>
  <c r="G460" i="32"/>
  <c r="F461" i="32"/>
  <c r="G461" i="32"/>
  <c r="F462" i="32"/>
  <c r="G462" i="32"/>
  <c r="F463" i="32"/>
  <c r="G463" i="32"/>
  <c r="F464" i="32"/>
  <c r="G464" i="32"/>
  <c r="F465" i="32"/>
  <c r="G465" i="32"/>
  <c r="F466" i="32"/>
  <c r="G466" i="32"/>
  <c r="F467" i="32"/>
  <c r="G467" i="32"/>
  <c r="F468" i="32"/>
  <c r="G468" i="32"/>
  <c r="F469" i="32"/>
  <c r="G469" i="32"/>
  <c r="F470" i="32"/>
  <c r="G470" i="32"/>
  <c r="F471" i="32"/>
  <c r="G471" i="32"/>
  <c r="F472" i="32"/>
  <c r="G472" i="32"/>
  <c r="F473" i="32"/>
  <c r="G473" i="32"/>
  <c r="F474" i="32"/>
  <c r="G474" i="32"/>
  <c r="F475" i="32"/>
  <c r="G475" i="32"/>
  <c r="F476" i="32"/>
  <c r="G476" i="32"/>
  <c r="F477" i="32"/>
  <c r="G477" i="32"/>
  <c r="F478" i="32"/>
  <c r="G478" i="32"/>
  <c r="F479" i="32"/>
  <c r="G479" i="32"/>
  <c r="F480" i="32"/>
  <c r="G480" i="32"/>
  <c r="F481" i="32"/>
  <c r="G481" i="32"/>
  <c r="F482" i="32"/>
  <c r="G482" i="32"/>
  <c r="F483" i="32"/>
  <c r="G483" i="32"/>
  <c r="F484" i="32"/>
  <c r="G484" i="32"/>
  <c r="F485" i="32"/>
  <c r="G485" i="32"/>
  <c r="F486" i="32"/>
  <c r="G486" i="32"/>
  <c r="F487" i="32"/>
  <c r="G487" i="32"/>
  <c r="F488" i="32"/>
  <c r="G488" i="32"/>
  <c r="F489" i="32"/>
  <c r="G489" i="32"/>
  <c r="F490" i="32"/>
  <c r="G490" i="32"/>
  <c r="F491" i="32"/>
  <c r="G491" i="32"/>
  <c r="F492" i="32"/>
  <c r="G492" i="32"/>
  <c r="F493" i="32"/>
  <c r="G493" i="32"/>
  <c r="F494" i="32"/>
  <c r="G494" i="32"/>
  <c r="F495" i="32"/>
  <c r="G495" i="32"/>
  <c r="F496" i="32"/>
  <c r="G496" i="32"/>
  <c r="F497" i="32"/>
  <c r="G497" i="32"/>
  <c r="F498" i="32"/>
  <c r="G498" i="32"/>
  <c r="F499" i="32"/>
  <c r="G499" i="32"/>
  <c r="F500" i="32"/>
  <c r="G500" i="32"/>
  <c r="F501" i="32"/>
  <c r="G501" i="32"/>
  <c r="F502" i="32"/>
  <c r="G502" i="32"/>
  <c r="F503" i="32"/>
  <c r="G503" i="32"/>
  <c r="F504" i="32"/>
  <c r="G504" i="32"/>
  <c r="F505" i="32"/>
  <c r="G505" i="32"/>
  <c r="F506" i="32"/>
  <c r="G506" i="32"/>
  <c r="F507" i="32"/>
  <c r="G507" i="32"/>
  <c r="F508" i="32"/>
  <c r="G508" i="32"/>
  <c r="F509" i="32"/>
  <c r="G509" i="32"/>
  <c r="F510" i="32"/>
  <c r="G510" i="32"/>
  <c r="F511" i="32"/>
  <c r="G511" i="32"/>
  <c r="F512" i="32"/>
  <c r="G512" i="32"/>
  <c r="F513" i="32"/>
  <c r="G513" i="32"/>
  <c r="F514" i="32"/>
  <c r="G514" i="32"/>
  <c r="F515" i="32"/>
  <c r="G515" i="32"/>
  <c r="F516" i="32"/>
  <c r="G516" i="32"/>
  <c r="F517" i="32"/>
  <c r="G517" i="32"/>
  <c r="F518" i="32"/>
  <c r="G518" i="32"/>
  <c r="F519" i="32"/>
  <c r="G519" i="32"/>
  <c r="F520" i="32"/>
  <c r="G520" i="32"/>
  <c r="F521" i="32"/>
  <c r="G521" i="32"/>
  <c r="F522" i="32"/>
  <c r="G522" i="32"/>
  <c r="F523" i="32"/>
  <c r="G523" i="32"/>
  <c r="F524" i="32"/>
  <c r="G524" i="32"/>
  <c r="F525" i="32"/>
  <c r="G525" i="32"/>
  <c r="F526" i="32"/>
  <c r="G526" i="32"/>
  <c r="F527" i="32"/>
  <c r="G527" i="32"/>
  <c r="F528" i="32"/>
  <c r="G528" i="32"/>
  <c r="F529" i="32"/>
  <c r="G529" i="32"/>
  <c r="F530" i="32"/>
  <c r="G530" i="32"/>
  <c r="F531" i="32"/>
  <c r="G531" i="32"/>
  <c r="F532" i="32"/>
  <c r="G532" i="32"/>
  <c r="F533" i="32"/>
  <c r="G533" i="32"/>
  <c r="F534" i="32"/>
  <c r="G534" i="32"/>
  <c r="F535" i="32"/>
  <c r="G535" i="32"/>
  <c r="F536" i="32"/>
  <c r="G536" i="32"/>
  <c r="F537" i="32"/>
  <c r="G537" i="32"/>
  <c r="F538" i="32"/>
  <c r="G538" i="32"/>
  <c r="F539" i="32"/>
  <c r="G539" i="32"/>
  <c r="F540" i="32"/>
  <c r="G540" i="32"/>
  <c r="F541" i="32"/>
  <c r="G541" i="32"/>
  <c r="F542" i="32"/>
  <c r="G542" i="32"/>
  <c r="F543" i="32"/>
  <c r="G543" i="32"/>
  <c r="F544" i="32"/>
  <c r="G544" i="32"/>
  <c r="F545" i="32"/>
  <c r="G545" i="32"/>
  <c r="F546" i="32"/>
  <c r="G546" i="32"/>
  <c r="F547" i="32"/>
  <c r="G547" i="32"/>
  <c r="F548" i="32"/>
  <c r="G548" i="32"/>
  <c r="F549" i="32"/>
  <c r="G549" i="32"/>
  <c r="F550" i="32"/>
  <c r="G550" i="32"/>
  <c r="F551" i="32"/>
  <c r="G551" i="32"/>
  <c r="F552" i="32"/>
  <c r="G552" i="32"/>
  <c r="F553" i="32"/>
  <c r="G553" i="32"/>
  <c r="F554" i="32"/>
  <c r="G554" i="32"/>
  <c r="F555" i="32"/>
  <c r="G555" i="32"/>
  <c r="F556" i="32"/>
  <c r="G556" i="32"/>
  <c r="F557" i="32"/>
  <c r="G557" i="32"/>
  <c r="F558" i="32"/>
  <c r="G558" i="32"/>
  <c r="F559" i="32"/>
  <c r="G559" i="32"/>
  <c r="F560" i="32"/>
  <c r="G560" i="32"/>
  <c r="F561" i="32"/>
  <c r="G561" i="32"/>
  <c r="F562" i="32"/>
  <c r="G562" i="32"/>
  <c r="F563" i="32"/>
  <c r="G563" i="32"/>
  <c r="F564" i="32"/>
  <c r="G564" i="32"/>
  <c r="F565" i="32"/>
  <c r="G565" i="32"/>
  <c r="F566" i="32"/>
  <c r="G566" i="32"/>
  <c r="F567" i="32"/>
  <c r="G567" i="32"/>
  <c r="F568" i="32"/>
  <c r="G568" i="32"/>
  <c r="F569" i="32"/>
  <c r="G569" i="32"/>
  <c r="F570" i="32"/>
  <c r="G570" i="32"/>
  <c r="F571" i="32"/>
  <c r="G571" i="32"/>
  <c r="F572" i="32"/>
  <c r="G572" i="32"/>
  <c r="F573" i="32"/>
  <c r="G573" i="32"/>
  <c r="F574" i="32"/>
  <c r="G574" i="32"/>
  <c r="F575" i="32"/>
  <c r="G575" i="32"/>
  <c r="F576" i="32"/>
  <c r="G576" i="32"/>
  <c r="F577" i="32"/>
  <c r="G577" i="32"/>
  <c r="F578" i="32"/>
  <c r="G578" i="32"/>
  <c r="F579" i="32"/>
  <c r="G579" i="32"/>
  <c r="F580" i="32"/>
  <c r="G580" i="32"/>
  <c r="F581" i="32"/>
  <c r="G581" i="32"/>
  <c r="F582" i="32"/>
  <c r="G582" i="32"/>
  <c r="F583" i="32"/>
  <c r="G583" i="32"/>
  <c r="F584" i="32"/>
  <c r="G584" i="32"/>
  <c r="F585" i="32"/>
  <c r="G585" i="32"/>
  <c r="F586" i="32"/>
  <c r="G586" i="32"/>
  <c r="F587" i="32"/>
  <c r="G587" i="32"/>
  <c r="F588" i="32"/>
  <c r="G588" i="32"/>
  <c r="F589" i="32"/>
  <c r="G589" i="32"/>
  <c r="F590" i="32"/>
  <c r="G590" i="32"/>
  <c r="F591" i="32"/>
  <c r="G591" i="32"/>
  <c r="F592" i="32"/>
  <c r="G592" i="32"/>
  <c r="F593" i="32"/>
  <c r="G593" i="32"/>
  <c r="F594" i="32"/>
  <c r="G594" i="32"/>
  <c r="F595" i="32"/>
  <c r="G595" i="32"/>
  <c r="F596" i="32"/>
  <c r="G596" i="32"/>
  <c r="F597" i="32"/>
  <c r="G597" i="32"/>
  <c r="F598" i="32"/>
  <c r="G598" i="32"/>
  <c r="F599" i="32"/>
  <c r="G599" i="32"/>
  <c r="F600" i="32"/>
  <c r="G600" i="32"/>
  <c r="F601" i="32"/>
  <c r="G601" i="32"/>
  <c r="F602" i="32"/>
  <c r="G602" i="32"/>
  <c r="F603" i="32"/>
  <c r="G603" i="32"/>
  <c r="F604" i="32"/>
  <c r="G604" i="32"/>
  <c r="F605" i="32"/>
  <c r="G605" i="32"/>
  <c r="F606" i="32"/>
  <c r="G606" i="32"/>
  <c r="F607" i="32"/>
  <c r="G607" i="32"/>
  <c r="F608" i="32"/>
  <c r="G608" i="32"/>
  <c r="F609" i="32"/>
  <c r="G609" i="32"/>
  <c r="F610" i="32"/>
  <c r="G610" i="32"/>
  <c r="F611" i="32"/>
  <c r="G611" i="32"/>
  <c r="F612" i="32"/>
  <c r="G612" i="32"/>
  <c r="F613" i="32"/>
  <c r="G613" i="32"/>
  <c r="F614" i="32"/>
  <c r="G614" i="32"/>
  <c r="F615" i="32"/>
  <c r="G615" i="32"/>
  <c r="F616" i="32"/>
  <c r="G616" i="32"/>
  <c r="F617" i="32"/>
  <c r="G617" i="32"/>
  <c r="F618" i="32"/>
  <c r="G618" i="32"/>
  <c r="F619" i="32"/>
  <c r="G619" i="32"/>
  <c r="F620" i="32"/>
  <c r="G620" i="32"/>
  <c r="F621" i="32"/>
  <c r="G621" i="32"/>
  <c r="F622" i="32"/>
  <c r="G622" i="32"/>
  <c r="F623" i="32"/>
  <c r="G623" i="32"/>
  <c r="F624" i="32"/>
  <c r="G624" i="32"/>
  <c r="F625" i="32"/>
  <c r="G625" i="32"/>
  <c r="F626" i="32"/>
  <c r="G626" i="32"/>
  <c r="F627" i="32"/>
  <c r="G627" i="32"/>
  <c r="F628" i="32"/>
  <c r="G628" i="32"/>
  <c r="F629" i="32"/>
  <c r="G629" i="32"/>
  <c r="F630" i="32"/>
  <c r="G630" i="32"/>
  <c r="F631" i="32"/>
  <c r="G631" i="32"/>
  <c r="F632" i="32"/>
  <c r="G632" i="32"/>
  <c r="F633" i="32"/>
  <c r="G633" i="32"/>
  <c r="F634" i="32"/>
  <c r="G634" i="32"/>
  <c r="F635" i="32"/>
  <c r="G635" i="32"/>
  <c r="F636" i="32"/>
  <c r="G636" i="32"/>
  <c r="F637" i="32"/>
  <c r="G637" i="32"/>
  <c r="F638" i="32"/>
  <c r="G638" i="32"/>
  <c r="F639" i="32"/>
  <c r="G639" i="32"/>
  <c r="F640" i="32"/>
  <c r="G640" i="32"/>
  <c r="F641" i="32"/>
  <c r="G641" i="32"/>
  <c r="F642" i="32"/>
  <c r="G642" i="32"/>
  <c r="F643" i="32"/>
  <c r="G643" i="32"/>
  <c r="F644" i="32"/>
  <c r="G644" i="32"/>
  <c r="F645" i="32"/>
  <c r="G645" i="32"/>
  <c r="F646" i="32"/>
  <c r="G646" i="32"/>
  <c r="F647" i="32"/>
  <c r="G647" i="32"/>
  <c r="F648" i="32"/>
  <c r="G648" i="32"/>
  <c r="F649" i="32"/>
  <c r="G649" i="32"/>
  <c r="F650" i="32"/>
  <c r="G650" i="32"/>
  <c r="F651" i="32"/>
  <c r="G651" i="32"/>
  <c r="F652" i="32"/>
  <c r="G652" i="32"/>
  <c r="F653" i="32"/>
  <c r="G653" i="32"/>
  <c r="F654" i="32"/>
  <c r="G654" i="32"/>
  <c r="F655" i="32"/>
  <c r="G655" i="32"/>
  <c r="F656" i="32"/>
  <c r="G656" i="32"/>
  <c r="F657" i="32"/>
  <c r="G657" i="32"/>
  <c r="F658" i="32"/>
  <c r="G658" i="32"/>
  <c r="F659" i="32"/>
  <c r="G659" i="32"/>
  <c r="F660" i="32"/>
  <c r="G660" i="32"/>
  <c r="F661" i="32"/>
  <c r="G661" i="32"/>
  <c r="F662" i="32"/>
  <c r="G662" i="32"/>
  <c r="F663" i="32"/>
  <c r="G663" i="32"/>
  <c r="F664" i="32"/>
  <c r="G664" i="32"/>
  <c r="F665" i="32"/>
  <c r="G665" i="32"/>
  <c r="F666" i="32"/>
  <c r="G666" i="32"/>
  <c r="F667" i="32"/>
  <c r="G667" i="32"/>
  <c r="F668" i="32"/>
  <c r="G668" i="32"/>
  <c r="F669" i="32"/>
  <c r="G669" i="32"/>
  <c r="F670" i="32"/>
  <c r="G670" i="32"/>
  <c r="F671" i="32"/>
  <c r="G671" i="32"/>
  <c r="F672" i="32"/>
  <c r="G672" i="32"/>
  <c r="F673" i="32"/>
  <c r="G673" i="32"/>
  <c r="F674" i="32"/>
  <c r="G674" i="32"/>
  <c r="F675" i="32"/>
  <c r="G675" i="32"/>
  <c r="F676" i="32"/>
  <c r="G676" i="32"/>
  <c r="F677" i="32"/>
  <c r="G677" i="32"/>
  <c r="F678" i="32"/>
  <c r="G678" i="32"/>
  <c r="F679" i="32"/>
  <c r="G679" i="32"/>
  <c r="F680" i="32"/>
  <c r="G680" i="32"/>
  <c r="F681" i="32"/>
  <c r="G681" i="32"/>
  <c r="F682" i="32"/>
  <c r="G682" i="32"/>
  <c r="F683" i="32"/>
  <c r="G683" i="32"/>
  <c r="F684" i="32"/>
  <c r="G684" i="32"/>
  <c r="F685" i="32"/>
  <c r="G685" i="32"/>
  <c r="F686" i="32"/>
  <c r="G686" i="32"/>
  <c r="F687" i="32"/>
  <c r="G687" i="32"/>
  <c r="F688" i="32"/>
  <c r="G688" i="32"/>
  <c r="F689" i="32"/>
  <c r="G689" i="32"/>
  <c r="F690" i="32"/>
  <c r="G690" i="32"/>
  <c r="F691" i="32"/>
  <c r="G691" i="32"/>
  <c r="F692" i="32"/>
  <c r="G692" i="32"/>
  <c r="F693" i="32"/>
  <c r="G693" i="32"/>
  <c r="F694" i="32"/>
  <c r="G694" i="32"/>
  <c r="F695" i="32"/>
  <c r="G695" i="32"/>
  <c r="F696" i="32"/>
  <c r="G696" i="32"/>
  <c r="F697" i="32"/>
  <c r="G697" i="32"/>
  <c r="F698" i="32"/>
  <c r="G698" i="32"/>
  <c r="F699" i="32"/>
  <c r="G699" i="32"/>
  <c r="F700" i="32"/>
  <c r="G700" i="32"/>
  <c r="F701" i="32"/>
  <c r="G701" i="32"/>
  <c r="F702" i="32"/>
  <c r="G702" i="32"/>
  <c r="F703" i="32"/>
  <c r="G703" i="32"/>
  <c r="F704" i="32"/>
  <c r="G704" i="32"/>
  <c r="F705" i="32"/>
  <c r="G705" i="32"/>
  <c r="F706" i="32"/>
  <c r="G706" i="32"/>
  <c r="F707" i="32"/>
  <c r="G707" i="32"/>
  <c r="F708" i="32"/>
  <c r="G708" i="32"/>
  <c r="F709" i="32"/>
  <c r="G709" i="32"/>
  <c r="F710" i="32"/>
  <c r="G710" i="32"/>
  <c r="F711" i="32"/>
  <c r="G711" i="32"/>
  <c r="F712" i="32"/>
  <c r="G712" i="32"/>
  <c r="F713" i="32"/>
  <c r="G713" i="32"/>
  <c r="F714" i="32"/>
  <c r="G714" i="32"/>
  <c r="F715" i="32"/>
  <c r="G715" i="32"/>
  <c r="F716" i="32"/>
  <c r="G716" i="32"/>
  <c r="F717" i="32"/>
  <c r="G717" i="32"/>
  <c r="F718" i="32"/>
  <c r="G718" i="32"/>
  <c r="F719" i="32"/>
  <c r="G719" i="32"/>
  <c r="F720" i="32"/>
  <c r="G720" i="32"/>
  <c r="F721" i="32"/>
  <c r="G721" i="32"/>
  <c r="F722" i="32"/>
  <c r="G722" i="32"/>
  <c r="F723" i="32"/>
  <c r="G723" i="32"/>
  <c r="F724" i="32"/>
  <c r="G724" i="32"/>
  <c r="F725" i="32"/>
  <c r="G725" i="32"/>
  <c r="F726" i="32"/>
  <c r="G726" i="32"/>
  <c r="F727" i="32"/>
  <c r="G727" i="32"/>
  <c r="F728" i="32"/>
  <c r="G728" i="32"/>
  <c r="F729" i="32"/>
  <c r="G729" i="32"/>
  <c r="F730" i="32"/>
  <c r="G730" i="32"/>
  <c r="F731" i="32"/>
  <c r="G731" i="32"/>
  <c r="F732" i="32"/>
  <c r="G732" i="32"/>
  <c r="F733" i="32"/>
  <c r="G733" i="32"/>
  <c r="F734" i="32"/>
  <c r="G734" i="32"/>
  <c r="F735" i="32"/>
  <c r="G735" i="32"/>
  <c r="F736" i="32"/>
  <c r="G736" i="32"/>
  <c r="F737" i="32"/>
  <c r="G737" i="32"/>
  <c r="F738" i="32"/>
  <c r="G738" i="32"/>
  <c r="F739" i="32"/>
  <c r="G739" i="32"/>
  <c r="F740" i="32"/>
  <c r="G740" i="32"/>
  <c r="F741" i="32"/>
  <c r="G741" i="32"/>
  <c r="F742" i="32"/>
  <c r="G742" i="32"/>
  <c r="F743" i="32"/>
  <c r="G743" i="32"/>
  <c r="F744" i="32"/>
  <c r="G744" i="32"/>
  <c r="F745" i="32"/>
  <c r="G745" i="32"/>
  <c r="F746" i="32"/>
  <c r="G746" i="32"/>
  <c r="F747" i="32"/>
  <c r="G747" i="32"/>
  <c r="F748" i="32"/>
  <c r="G748" i="32"/>
  <c r="F749" i="32"/>
  <c r="G749" i="32"/>
  <c r="F750" i="32"/>
  <c r="G750" i="32"/>
  <c r="F751" i="32"/>
  <c r="G751" i="32"/>
  <c r="F752" i="32"/>
  <c r="G752" i="32"/>
  <c r="F753" i="32"/>
  <c r="G753" i="32"/>
  <c r="F754" i="32"/>
  <c r="G754" i="32"/>
  <c r="F755" i="32"/>
  <c r="G755" i="32"/>
  <c r="F756" i="32"/>
  <c r="G756" i="32"/>
  <c r="F757" i="32"/>
  <c r="G757" i="32"/>
  <c r="F758" i="32"/>
  <c r="G758" i="32"/>
  <c r="F759" i="32"/>
  <c r="G759" i="32"/>
  <c r="F760" i="32"/>
  <c r="G760" i="32"/>
  <c r="F761" i="32"/>
  <c r="G761" i="32"/>
  <c r="F762" i="32"/>
  <c r="G762" i="32"/>
  <c r="F763" i="32"/>
  <c r="G763" i="32"/>
  <c r="F764" i="32"/>
  <c r="G764" i="32"/>
  <c r="F765" i="32"/>
  <c r="G765" i="32"/>
  <c r="F766" i="32"/>
  <c r="G766" i="32"/>
  <c r="F767" i="32"/>
  <c r="G767" i="32"/>
  <c r="F768" i="32"/>
  <c r="G768" i="32"/>
  <c r="F769" i="32"/>
  <c r="G769" i="32"/>
  <c r="F770" i="32"/>
  <c r="G770" i="32"/>
  <c r="F771" i="32"/>
  <c r="G771" i="32"/>
  <c r="F772" i="32"/>
  <c r="G772" i="32"/>
  <c r="F773" i="32"/>
  <c r="G773" i="32"/>
  <c r="F774" i="32"/>
  <c r="G774" i="32"/>
  <c r="F775" i="32"/>
  <c r="G775" i="32"/>
  <c r="F776" i="32"/>
  <c r="G776" i="32"/>
  <c r="F777" i="32"/>
  <c r="G777" i="32"/>
  <c r="F778" i="32"/>
  <c r="G778" i="32"/>
  <c r="F779" i="32"/>
  <c r="G779" i="32"/>
  <c r="F780" i="32"/>
  <c r="G780" i="32"/>
  <c r="F781" i="32"/>
  <c r="G781" i="32"/>
  <c r="F782" i="32"/>
  <c r="G782" i="32"/>
  <c r="F783" i="32"/>
  <c r="G783" i="32"/>
  <c r="F784" i="32"/>
  <c r="G784" i="32"/>
  <c r="F785" i="32"/>
  <c r="G785" i="32"/>
  <c r="F786" i="32"/>
  <c r="G786" i="32"/>
  <c r="F787" i="32"/>
  <c r="G787" i="32"/>
  <c r="F788" i="32"/>
  <c r="G788" i="32"/>
  <c r="F789" i="32"/>
  <c r="G789" i="32"/>
  <c r="F790" i="32"/>
  <c r="G790" i="32"/>
  <c r="F791" i="32"/>
  <c r="G791" i="32"/>
  <c r="F792" i="32"/>
  <c r="G792" i="32"/>
  <c r="F793" i="32"/>
  <c r="G793" i="32"/>
  <c r="F794" i="32"/>
  <c r="G794" i="32"/>
  <c r="F795" i="32"/>
  <c r="G795" i="32"/>
  <c r="F796" i="32"/>
  <c r="G796" i="32"/>
  <c r="F797" i="32"/>
  <c r="G797" i="32"/>
  <c r="F798" i="32"/>
  <c r="G798" i="32"/>
  <c r="F799" i="32"/>
  <c r="G799" i="32"/>
  <c r="F800" i="32"/>
  <c r="G800" i="32"/>
  <c r="F801" i="32"/>
  <c r="G801" i="32"/>
  <c r="F802" i="32"/>
  <c r="G802" i="32"/>
  <c r="F803" i="32"/>
  <c r="G803" i="32"/>
  <c r="F804" i="32"/>
  <c r="G804" i="32"/>
  <c r="F805" i="32"/>
  <c r="G805" i="32"/>
  <c r="F806" i="32"/>
  <c r="G806" i="32"/>
  <c r="F807" i="32"/>
  <c r="G807" i="32"/>
  <c r="F808" i="32"/>
  <c r="G808" i="32"/>
  <c r="F809" i="32"/>
  <c r="G809" i="32"/>
  <c r="F810" i="32"/>
  <c r="G810" i="32"/>
  <c r="F811" i="32"/>
  <c r="G811" i="32"/>
  <c r="F812" i="32"/>
  <c r="G812" i="32"/>
  <c r="F813" i="32"/>
  <c r="G813" i="32"/>
  <c r="F814" i="32"/>
  <c r="G814" i="32"/>
  <c r="F815" i="32"/>
  <c r="G815" i="32"/>
  <c r="F816" i="32"/>
  <c r="G816" i="32"/>
  <c r="F817" i="32"/>
  <c r="G817" i="32"/>
  <c r="F818" i="32"/>
  <c r="G818" i="32"/>
  <c r="F819" i="32"/>
  <c r="G819" i="32"/>
  <c r="F820" i="32"/>
  <c r="G820" i="32"/>
  <c r="F821" i="32"/>
  <c r="G821" i="32"/>
  <c r="F822" i="32"/>
  <c r="G822" i="32"/>
  <c r="F823" i="32"/>
  <c r="G823" i="32"/>
  <c r="F824" i="32"/>
  <c r="G824" i="32"/>
  <c r="F825" i="32"/>
  <c r="G825" i="32"/>
  <c r="F826" i="32"/>
  <c r="G826" i="32"/>
  <c r="F827" i="32"/>
  <c r="G827" i="32"/>
  <c r="F828" i="32"/>
  <c r="G828" i="32"/>
  <c r="F829" i="32"/>
  <c r="G829" i="32"/>
  <c r="F830" i="32"/>
  <c r="G830" i="32"/>
  <c r="F831" i="32"/>
  <c r="G831" i="32"/>
  <c r="F832" i="32"/>
  <c r="G832" i="32"/>
  <c r="F833" i="32"/>
  <c r="G833" i="32"/>
  <c r="F834" i="32"/>
  <c r="G834" i="32"/>
  <c r="F835" i="32"/>
  <c r="G835" i="32"/>
  <c r="F836" i="32"/>
  <c r="G836" i="32"/>
  <c r="F837" i="32"/>
  <c r="G837" i="32"/>
  <c r="F838" i="32"/>
  <c r="G838" i="32"/>
  <c r="F839" i="32"/>
  <c r="G839" i="32"/>
  <c r="F840" i="32"/>
  <c r="G840" i="32"/>
  <c r="F841" i="32"/>
  <c r="G841" i="32"/>
  <c r="F842" i="32"/>
  <c r="G842" i="32"/>
  <c r="F843" i="32"/>
  <c r="G843" i="32"/>
  <c r="F844" i="32"/>
  <c r="G844" i="32"/>
  <c r="F845" i="32"/>
  <c r="G845" i="32"/>
  <c r="F846" i="32"/>
  <c r="G846" i="32"/>
  <c r="F847" i="32"/>
  <c r="G847" i="32"/>
  <c r="F848" i="32"/>
  <c r="G848" i="32"/>
  <c r="F849" i="32"/>
  <c r="G849" i="32"/>
  <c r="F850" i="32"/>
  <c r="G850" i="32"/>
  <c r="F851" i="32"/>
  <c r="G851" i="32"/>
  <c r="F852" i="32"/>
  <c r="G852" i="32"/>
  <c r="F853" i="32"/>
  <c r="G853" i="32"/>
  <c r="F854" i="32"/>
  <c r="G854" i="32"/>
  <c r="F855" i="32"/>
  <c r="G855" i="32"/>
  <c r="F856" i="32"/>
  <c r="G856" i="32"/>
  <c r="F857" i="32"/>
  <c r="G857" i="32"/>
  <c r="F858" i="32"/>
  <c r="G858" i="32"/>
  <c r="F859" i="32"/>
  <c r="G859" i="32"/>
  <c r="F860" i="32"/>
  <c r="G860" i="32"/>
  <c r="F861" i="32"/>
  <c r="G861" i="32"/>
  <c r="F862" i="32"/>
  <c r="G862" i="32"/>
  <c r="F863" i="32"/>
  <c r="G863" i="32"/>
  <c r="F864" i="32"/>
  <c r="G864" i="32"/>
  <c r="F865" i="32"/>
  <c r="G865" i="32"/>
  <c r="F866" i="32"/>
  <c r="G866" i="32"/>
  <c r="F867" i="32"/>
  <c r="G867" i="32"/>
  <c r="F868" i="32"/>
  <c r="G868" i="32"/>
  <c r="F869" i="32"/>
  <c r="G869" i="32"/>
  <c r="F870" i="32"/>
  <c r="G870" i="32"/>
  <c r="F871" i="32"/>
  <c r="G871" i="32"/>
  <c r="F872" i="32"/>
  <c r="G872" i="32"/>
  <c r="F873" i="32"/>
  <c r="G873" i="32"/>
  <c r="F874" i="32"/>
  <c r="G874" i="32"/>
  <c r="F875" i="32"/>
  <c r="G875" i="32"/>
  <c r="F876" i="32"/>
  <c r="G876" i="32"/>
  <c r="F877" i="32"/>
  <c r="G877" i="32"/>
  <c r="F878" i="32"/>
  <c r="G878" i="32"/>
  <c r="F879" i="32"/>
  <c r="G879" i="32"/>
  <c r="F880" i="32"/>
  <c r="G880" i="32"/>
  <c r="F881" i="32"/>
  <c r="G881" i="32"/>
  <c r="F882" i="32"/>
  <c r="G882" i="32"/>
  <c r="F883" i="32"/>
  <c r="G883" i="32"/>
  <c r="F884" i="32"/>
  <c r="G884" i="32"/>
  <c r="F885" i="32"/>
  <c r="G885" i="32"/>
  <c r="F886" i="32"/>
  <c r="G886" i="32"/>
  <c r="F887" i="32"/>
  <c r="G887" i="32"/>
  <c r="F888" i="32"/>
  <c r="G888" i="32"/>
  <c r="F889" i="32"/>
  <c r="G889" i="32"/>
  <c r="F890" i="32"/>
  <c r="G890" i="32"/>
  <c r="F891" i="32"/>
  <c r="G891" i="32"/>
  <c r="F892" i="32"/>
  <c r="G892" i="32"/>
  <c r="F893" i="32"/>
  <c r="G893" i="32"/>
  <c r="F894" i="32"/>
  <c r="G894" i="32"/>
  <c r="F895" i="32"/>
  <c r="G895" i="32"/>
  <c r="F896" i="32"/>
  <c r="G896" i="32"/>
  <c r="F897" i="32"/>
  <c r="G897" i="32"/>
  <c r="F898" i="32"/>
  <c r="G898" i="32"/>
  <c r="F899" i="32"/>
  <c r="G899" i="32"/>
  <c r="F900" i="32"/>
  <c r="G900" i="32"/>
  <c r="F901" i="32"/>
  <c r="G901" i="32"/>
  <c r="F902" i="32"/>
  <c r="G902" i="32"/>
  <c r="F903" i="32"/>
  <c r="G903" i="32"/>
  <c r="F904" i="32"/>
  <c r="G904" i="32"/>
  <c r="F905" i="32"/>
  <c r="G905" i="32"/>
  <c r="F906" i="32"/>
  <c r="G906" i="32"/>
  <c r="F907" i="32"/>
  <c r="G907" i="32"/>
  <c r="F908" i="32"/>
  <c r="G908" i="32"/>
  <c r="F909" i="32"/>
  <c r="G909" i="32"/>
  <c r="F910" i="32"/>
  <c r="G910" i="32"/>
  <c r="F911" i="32"/>
  <c r="G911" i="32"/>
  <c r="F912" i="32"/>
  <c r="G912" i="32"/>
  <c r="F913" i="32"/>
  <c r="G913" i="32"/>
  <c r="F914" i="32"/>
  <c r="G914" i="32"/>
  <c r="F915" i="32"/>
  <c r="G915" i="32"/>
  <c r="F916" i="32"/>
  <c r="G916" i="32"/>
  <c r="F917" i="32"/>
  <c r="G917" i="32"/>
  <c r="F918" i="32"/>
  <c r="G918" i="32"/>
  <c r="F919" i="32"/>
  <c r="G919" i="32"/>
  <c r="F920" i="32"/>
  <c r="G920" i="32"/>
  <c r="F921" i="32"/>
  <c r="G921" i="32"/>
  <c r="F922" i="32"/>
  <c r="G922" i="32"/>
  <c r="F923" i="32"/>
  <c r="G923" i="32"/>
  <c r="F924" i="32"/>
  <c r="G924" i="32"/>
  <c r="F925" i="32"/>
  <c r="G925" i="32"/>
  <c r="F926" i="32"/>
  <c r="G926" i="32"/>
  <c r="F927" i="32"/>
  <c r="G927" i="32"/>
  <c r="F928" i="32"/>
  <c r="G928" i="32"/>
  <c r="F929" i="32"/>
  <c r="G929" i="32"/>
  <c r="F930" i="32"/>
  <c r="G930" i="32"/>
  <c r="F931" i="32"/>
  <c r="G931" i="32"/>
  <c r="F932" i="32"/>
  <c r="G932" i="32"/>
  <c r="F933" i="32"/>
  <c r="G933" i="32"/>
  <c r="F934" i="32"/>
  <c r="G934" i="32"/>
  <c r="F935" i="32"/>
  <c r="G935" i="32"/>
  <c r="F936" i="32"/>
  <c r="G936" i="32"/>
  <c r="F937" i="32"/>
  <c r="G937" i="32"/>
  <c r="F938" i="32"/>
  <c r="G938" i="32"/>
  <c r="F939" i="32"/>
  <c r="G939" i="32"/>
  <c r="F940" i="32"/>
  <c r="G940" i="32"/>
  <c r="F941" i="32"/>
  <c r="G941" i="32"/>
  <c r="F942" i="32"/>
  <c r="G942" i="32"/>
  <c r="F943" i="32"/>
  <c r="G943" i="32"/>
  <c r="F944" i="32"/>
  <c r="G944" i="32"/>
  <c r="F945" i="32"/>
  <c r="G945" i="32"/>
  <c r="F946" i="32"/>
  <c r="G946" i="32"/>
  <c r="F947" i="32"/>
  <c r="G947" i="32"/>
  <c r="F948" i="32"/>
  <c r="G948" i="32"/>
  <c r="F949" i="32"/>
  <c r="G949" i="32"/>
  <c r="F950" i="32"/>
  <c r="G950" i="32"/>
  <c r="F951" i="32"/>
  <c r="G951" i="32"/>
  <c r="F952" i="32"/>
  <c r="G952" i="32"/>
  <c r="F953" i="32"/>
  <c r="G953" i="32"/>
  <c r="F954" i="32"/>
  <c r="G954" i="32"/>
  <c r="F955" i="32"/>
  <c r="G955" i="32"/>
  <c r="F956" i="32"/>
  <c r="G956" i="32"/>
  <c r="F957" i="32"/>
  <c r="G957" i="32"/>
  <c r="F958" i="32"/>
  <c r="G958" i="32"/>
  <c r="F959" i="32"/>
  <c r="G959" i="32"/>
  <c r="F960" i="32"/>
  <c r="G960" i="32"/>
  <c r="F961" i="32"/>
  <c r="G961" i="32"/>
  <c r="F962" i="32"/>
  <c r="G962" i="32"/>
  <c r="F963" i="32"/>
  <c r="G963" i="32"/>
  <c r="F964" i="32"/>
  <c r="G964" i="32"/>
  <c r="F965" i="32"/>
  <c r="G965" i="32"/>
  <c r="F966" i="32"/>
  <c r="G966" i="32"/>
  <c r="F967" i="32"/>
  <c r="G967" i="32"/>
  <c r="F968" i="32"/>
  <c r="G968" i="32"/>
  <c r="F969" i="32"/>
  <c r="G969" i="32"/>
  <c r="F970" i="32"/>
  <c r="G970" i="32"/>
  <c r="F971" i="32"/>
  <c r="G971" i="32"/>
  <c r="F972" i="32"/>
  <c r="G972" i="32"/>
  <c r="F973" i="32"/>
  <c r="G973" i="32"/>
  <c r="F974" i="32"/>
  <c r="G974" i="32"/>
  <c r="F975" i="32"/>
  <c r="G975" i="32"/>
  <c r="F976" i="32"/>
  <c r="G976" i="32"/>
  <c r="F977" i="32"/>
  <c r="G977" i="32"/>
  <c r="F978" i="32"/>
  <c r="G978" i="32"/>
  <c r="F979" i="32"/>
  <c r="G979" i="32"/>
  <c r="F980" i="32"/>
  <c r="G980" i="32"/>
  <c r="F981" i="32"/>
  <c r="G981" i="32"/>
  <c r="F982" i="32"/>
  <c r="G982" i="32"/>
  <c r="F983" i="32"/>
  <c r="G983" i="32"/>
  <c r="F984" i="32"/>
  <c r="G984" i="32"/>
  <c r="F985" i="32"/>
  <c r="G985" i="32"/>
  <c r="F986" i="32"/>
  <c r="G986" i="32"/>
  <c r="F987" i="32"/>
  <c r="G987" i="32"/>
  <c r="F988" i="32"/>
  <c r="G988" i="32"/>
  <c r="F989" i="32"/>
  <c r="G989" i="32"/>
  <c r="F990" i="32"/>
  <c r="G990" i="32"/>
  <c r="F991" i="32"/>
  <c r="G991" i="32"/>
  <c r="F992" i="32"/>
  <c r="G992" i="32"/>
  <c r="F993" i="32"/>
  <c r="G993" i="32"/>
  <c r="F994" i="32"/>
  <c r="G994" i="32"/>
  <c r="F995" i="32"/>
  <c r="G995" i="32"/>
  <c r="F996" i="32"/>
  <c r="G996" i="32"/>
  <c r="F997" i="32"/>
  <c r="G997" i="32"/>
  <c r="F998" i="32"/>
  <c r="G998" i="32"/>
  <c r="F999" i="32"/>
  <c r="G999" i="32"/>
  <c r="F1000" i="32"/>
  <c r="G1000" i="32"/>
  <c r="F1001" i="32"/>
  <c r="G1001" i="32"/>
  <c r="F1002" i="32"/>
  <c r="G1002" i="32"/>
  <c r="F1003" i="32"/>
  <c r="G1003" i="32"/>
  <c r="F1004" i="32"/>
  <c r="G1004" i="32"/>
  <c r="F1005" i="32"/>
  <c r="G1005" i="32"/>
  <c r="F1006" i="32"/>
  <c r="G1006" i="32"/>
  <c r="F1007" i="32"/>
  <c r="G1007" i="32"/>
  <c r="F1008" i="32"/>
  <c r="G1008" i="32"/>
  <c r="F1009" i="32"/>
  <c r="G1009" i="32"/>
  <c r="F1010" i="32"/>
  <c r="G1010" i="32"/>
  <c r="F1011" i="32"/>
  <c r="G1011" i="32"/>
  <c r="F1012" i="32"/>
  <c r="G1012" i="32"/>
  <c r="F1013" i="32"/>
  <c r="G1013" i="32"/>
  <c r="F1014" i="32"/>
  <c r="G1014" i="32"/>
  <c r="F1015" i="32"/>
  <c r="G1015" i="32"/>
  <c r="F1016" i="32"/>
  <c r="G1016" i="32"/>
  <c r="F1017" i="32"/>
  <c r="G1017" i="32"/>
  <c r="F1018" i="32"/>
  <c r="G1018" i="32"/>
  <c r="F1019" i="32"/>
  <c r="G1019" i="32"/>
  <c r="F1020" i="32"/>
  <c r="G1020" i="32"/>
  <c r="F1021" i="32"/>
  <c r="G1021" i="32"/>
  <c r="F1022" i="32"/>
  <c r="G1022" i="32"/>
  <c r="F1023" i="32"/>
  <c r="G1023" i="32"/>
  <c r="F1024" i="32"/>
  <c r="G1024" i="32"/>
  <c r="F1025" i="32"/>
  <c r="G1025" i="32"/>
  <c r="F1026" i="32"/>
  <c r="G1026" i="32"/>
  <c r="F1027" i="32"/>
  <c r="G1027" i="32"/>
  <c r="F1028" i="32"/>
  <c r="G1028" i="32"/>
  <c r="F1029" i="32"/>
  <c r="G1029" i="32"/>
  <c r="F1030" i="32"/>
  <c r="G1030" i="32"/>
  <c r="F1031" i="32"/>
  <c r="G1031" i="32"/>
  <c r="F1032" i="32"/>
  <c r="G1032" i="32"/>
  <c r="F1033" i="32"/>
  <c r="G1033" i="32"/>
  <c r="F1034" i="32"/>
  <c r="G1034" i="32"/>
  <c r="F1035" i="32"/>
  <c r="G1035" i="32"/>
  <c r="F1036" i="32"/>
  <c r="G1036" i="32"/>
  <c r="F1037" i="32"/>
  <c r="G1037" i="32"/>
  <c r="F1038" i="32"/>
  <c r="G1038" i="32"/>
  <c r="F1039" i="32"/>
  <c r="G1039" i="32"/>
  <c r="F1040" i="32"/>
  <c r="G1040" i="32"/>
  <c r="F1041" i="32"/>
  <c r="G1041" i="32"/>
  <c r="F1042" i="32"/>
  <c r="G1042" i="32"/>
  <c r="F1043" i="32"/>
  <c r="G1043" i="32"/>
  <c r="F1044" i="32"/>
  <c r="G1044" i="32"/>
  <c r="F1045" i="32"/>
  <c r="G1045" i="32"/>
  <c r="F1046" i="32"/>
  <c r="G1046" i="32"/>
  <c r="F1047" i="32"/>
  <c r="G1047" i="32"/>
  <c r="F1048" i="32"/>
  <c r="G1048" i="32"/>
  <c r="F1049" i="32"/>
  <c r="G1049" i="32"/>
  <c r="F1050" i="32"/>
  <c r="G1050" i="32"/>
  <c r="F1051" i="32"/>
  <c r="G1051" i="32"/>
  <c r="F1052" i="32"/>
  <c r="G1052" i="32"/>
  <c r="F1053" i="32"/>
  <c r="G1053" i="32"/>
  <c r="F1054" i="32"/>
  <c r="G1054" i="32"/>
  <c r="F1055" i="32"/>
  <c r="G1055" i="32"/>
  <c r="F1056" i="32"/>
  <c r="G1056" i="32"/>
  <c r="F1057" i="32"/>
  <c r="G1057" i="32"/>
  <c r="F1058" i="32"/>
  <c r="G1058" i="32"/>
  <c r="F1059" i="32"/>
  <c r="G1059" i="32"/>
  <c r="F1060" i="32"/>
  <c r="G1060" i="32"/>
  <c r="F1061" i="32"/>
  <c r="G1061" i="32"/>
  <c r="F1062" i="32"/>
  <c r="G1062" i="32"/>
  <c r="F1063" i="32"/>
  <c r="G1063" i="32"/>
  <c r="F1064" i="32"/>
  <c r="G1064" i="32"/>
  <c r="F1065" i="32"/>
  <c r="G1065" i="32"/>
  <c r="F1066" i="32"/>
  <c r="G1066" i="32"/>
  <c r="F1067" i="32"/>
  <c r="G1067" i="32"/>
  <c r="F1068" i="32"/>
  <c r="G1068" i="32"/>
  <c r="F1069" i="32"/>
  <c r="G1069" i="32"/>
  <c r="F1070" i="32"/>
  <c r="G1070" i="32"/>
  <c r="F1071" i="32"/>
  <c r="G1071" i="32"/>
  <c r="F1072" i="32"/>
  <c r="G1072" i="32"/>
  <c r="F1073" i="32"/>
  <c r="G1073" i="32"/>
  <c r="F1074" i="32"/>
  <c r="G1074" i="32"/>
  <c r="F1075" i="32"/>
  <c r="G1075" i="32"/>
  <c r="F1076" i="32"/>
  <c r="G1076" i="32"/>
  <c r="F1077" i="32"/>
  <c r="G1077" i="32"/>
  <c r="F1078" i="32"/>
  <c r="G1078" i="32"/>
  <c r="F1079" i="32"/>
  <c r="G1079" i="32"/>
  <c r="F1080" i="32"/>
  <c r="G1080" i="32"/>
  <c r="F1081" i="32"/>
  <c r="G1081" i="32"/>
  <c r="F1082" i="32"/>
  <c r="G1082" i="32"/>
  <c r="F1083" i="32"/>
  <c r="G1083" i="32"/>
  <c r="F1084" i="32"/>
  <c r="G1084" i="32"/>
  <c r="F1085" i="32"/>
  <c r="G1085" i="32"/>
  <c r="F1086" i="32"/>
  <c r="G1086" i="32"/>
  <c r="F1087" i="32"/>
  <c r="G1087" i="32"/>
  <c r="F1088" i="32"/>
  <c r="G1088" i="32"/>
  <c r="F1089" i="32"/>
  <c r="G1089" i="32"/>
  <c r="F1090" i="32"/>
  <c r="G1090" i="32"/>
  <c r="F1091" i="32"/>
  <c r="G1091" i="32"/>
  <c r="F1092" i="32"/>
  <c r="G1092" i="32"/>
  <c r="F1093" i="32"/>
  <c r="G1093" i="32"/>
  <c r="F1094" i="32"/>
  <c r="G1094" i="32"/>
  <c r="F1095" i="32"/>
  <c r="G1095" i="32"/>
  <c r="F1096" i="32"/>
  <c r="G1096" i="32"/>
  <c r="F1097" i="32"/>
  <c r="G1097" i="32"/>
  <c r="F1098" i="32"/>
  <c r="G1098" i="32"/>
  <c r="F1099" i="32"/>
  <c r="G1099" i="32"/>
  <c r="F1100" i="32"/>
  <c r="G1100" i="32"/>
  <c r="F1101" i="32"/>
  <c r="G1101" i="32"/>
  <c r="F1102" i="32"/>
  <c r="G1102" i="32"/>
  <c r="F1103" i="32"/>
  <c r="G1103" i="32"/>
  <c r="F1104" i="32"/>
  <c r="G1104" i="32"/>
  <c r="F1105" i="32"/>
  <c r="G1105" i="32"/>
  <c r="F1106" i="32"/>
  <c r="G1106" i="32"/>
  <c r="F1107" i="32"/>
  <c r="G1107" i="32"/>
  <c r="F1108" i="32"/>
  <c r="G1108" i="32"/>
  <c r="F1109" i="32"/>
  <c r="G1109" i="32"/>
  <c r="F1110" i="32"/>
  <c r="G1110" i="32"/>
  <c r="F1111" i="32"/>
  <c r="G1111" i="32"/>
  <c r="F1112" i="32"/>
  <c r="G1112" i="32"/>
  <c r="F1113" i="32"/>
  <c r="G1113" i="32"/>
  <c r="F1114" i="32"/>
  <c r="G1114" i="32"/>
  <c r="F1115" i="32"/>
  <c r="G1115" i="32"/>
  <c r="F1116" i="32"/>
  <c r="G1116" i="32"/>
  <c r="F1117" i="32"/>
  <c r="G1117" i="32"/>
  <c r="F1118" i="32"/>
  <c r="G1118" i="32"/>
  <c r="F1119" i="32"/>
  <c r="G1119" i="32"/>
  <c r="F1120" i="32"/>
  <c r="G1120" i="32"/>
  <c r="F1121" i="32"/>
  <c r="G1121" i="32"/>
  <c r="F1122" i="32"/>
  <c r="G1122" i="32"/>
  <c r="F1123" i="32"/>
  <c r="G1123" i="32"/>
  <c r="F1124" i="32"/>
  <c r="G1124" i="32"/>
  <c r="F1125" i="32"/>
  <c r="G1125" i="32"/>
  <c r="F1126" i="32"/>
  <c r="G1126" i="32"/>
  <c r="F1127" i="32"/>
  <c r="G1127" i="32"/>
  <c r="F1128" i="32"/>
  <c r="G1128" i="32"/>
  <c r="F1129" i="32"/>
  <c r="G1129" i="32"/>
  <c r="F1130" i="32"/>
  <c r="G1130" i="32"/>
  <c r="F1131" i="32"/>
  <c r="G1131" i="32"/>
  <c r="F1132" i="32"/>
  <c r="G1132" i="32"/>
  <c r="F1133" i="32"/>
  <c r="G1133" i="32"/>
  <c r="F1134" i="32"/>
  <c r="G1134" i="32"/>
  <c r="F1135" i="32"/>
  <c r="G1135" i="32"/>
  <c r="F1136" i="32"/>
  <c r="G1136" i="32"/>
  <c r="F1137" i="32"/>
  <c r="G1137" i="32"/>
  <c r="F1138" i="32"/>
  <c r="G1138" i="32"/>
  <c r="F1139" i="32"/>
  <c r="G1139" i="32"/>
  <c r="F1140" i="32"/>
  <c r="G1140" i="32"/>
  <c r="F1141" i="32"/>
  <c r="G1141" i="32"/>
  <c r="F1142" i="32"/>
  <c r="G1142" i="32"/>
  <c r="F1143" i="32"/>
  <c r="G1143" i="32"/>
  <c r="F1144" i="32"/>
  <c r="G1144" i="32"/>
  <c r="F1145" i="32"/>
  <c r="G1145" i="32"/>
  <c r="F1146" i="32"/>
  <c r="G1146" i="32"/>
  <c r="F1147" i="32"/>
  <c r="G1147" i="32"/>
  <c r="F1148" i="32"/>
  <c r="G1148" i="32"/>
  <c r="F1149" i="32"/>
  <c r="G1149" i="32"/>
  <c r="F1150" i="32"/>
  <c r="G1150" i="32"/>
  <c r="F1151" i="32"/>
  <c r="G1151" i="32"/>
  <c r="F1152" i="32"/>
  <c r="G1152" i="32"/>
  <c r="F1153" i="32"/>
  <c r="G1153" i="32"/>
  <c r="F1154" i="32"/>
  <c r="G1154" i="32"/>
  <c r="F1155" i="32"/>
  <c r="G1155" i="32"/>
  <c r="F1156" i="32"/>
  <c r="G1156" i="32"/>
  <c r="F1157" i="32"/>
  <c r="G1157" i="32"/>
  <c r="F1158" i="32"/>
  <c r="G1158" i="32"/>
  <c r="F1159" i="32"/>
  <c r="G1159" i="32"/>
  <c r="F1160" i="32"/>
  <c r="G1160" i="32"/>
  <c r="F1161" i="32"/>
  <c r="G1161" i="32"/>
  <c r="F1162" i="32"/>
  <c r="G1162" i="32"/>
  <c r="F1163" i="32"/>
  <c r="G1163" i="32"/>
  <c r="F1164" i="32"/>
  <c r="G1164" i="32"/>
  <c r="F1165" i="32"/>
  <c r="G1165" i="32"/>
  <c r="F1166" i="32"/>
  <c r="G1166" i="32"/>
  <c r="F1167" i="32"/>
  <c r="G1167" i="32"/>
  <c r="F1168" i="32"/>
  <c r="G1168" i="32"/>
  <c r="F1169" i="32"/>
  <c r="G1169" i="32"/>
  <c r="F1170" i="32"/>
  <c r="G1170" i="32"/>
  <c r="F1171" i="32"/>
  <c r="G1171" i="32"/>
  <c r="F1172" i="32"/>
  <c r="G1172" i="32"/>
  <c r="F1173" i="32"/>
  <c r="G1173" i="32"/>
  <c r="F1174" i="32"/>
  <c r="G1174" i="32"/>
  <c r="F1175" i="32"/>
  <c r="G1175" i="32"/>
  <c r="F1176" i="32"/>
  <c r="G1176" i="32"/>
  <c r="F1177" i="32"/>
  <c r="G1177" i="32"/>
  <c r="F1178" i="32"/>
  <c r="G1178" i="32"/>
  <c r="F1179" i="32"/>
  <c r="G1179" i="32"/>
  <c r="F1180" i="32"/>
  <c r="G1180" i="32"/>
  <c r="F1181" i="32"/>
  <c r="G1181" i="32"/>
  <c r="F1182" i="32"/>
  <c r="G1182" i="32"/>
  <c r="F1183" i="32"/>
  <c r="G1183" i="32"/>
  <c r="F1184" i="32"/>
  <c r="G1184" i="32"/>
  <c r="F1185" i="32"/>
  <c r="G1185" i="32"/>
  <c r="F1186" i="32"/>
  <c r="G1186" i="32"/>
  <c r="F1187" i="32"/>
  <c r="G1187" i="32"/>
  <c r="F1188" i="32"/>
  <c r="G1188" i="32"/>
  <c r="F1189" i="32"/>
  <c r="G1189" i="32"/>
  <c r="F1190" i="32"/>
  <c r="G1190" i="32"/>
  <c r="F1191" i="32"/>
  <c r="G1191" i="32"/>
  <c r="F1192" i="32"/>
  <c r="G1192" i="32"/>
  <c r="F1193" i="32"/>
  <c r="G1193" i="32"/>
  <c r="F1194" i="32"/>
  <c r="G1194" i="32"/>
  <c r="F1195" i="32"/>
  <c r="G1195" i="32"/>
  <c r="F1196" i="32"/>
  <c r="G1196" i="32"/>
  <c r="F1197" i="32"/>
  <c r="G1197" i="32"/>
  <c r="F1198" i="32"/>
  <c r="G1198" i="32"/>
  <c r="F1199" i="32"/>
  <c r="G1199" i="32"/>
  <c r="F1200" i="32"/>
  <c r="G1200" i="32"/>
  <c r="F1201" i="32"/>
  <c r="G1201" i="32"/>
  <c r="F1202" i="32"/>
  <c r="G1202" i="32"/>
  <c r="F1203" i="32"/>
  <c r="G1203" i="32"/>
  <c r="F1204" i="32"/>
  <c r="G1204" i="32"/>
  <c r="F1205" i="32"/>
  <c r="G1205" i="32"/>
  <c r="F1206" i="32"/>
  <c r="G1206" i="32"/>
  <c r="F1207" i="32"/>
  <c r="G1207" i="32"/>
  <c r="F1208" i="32"/>
  <c r="G1208" i="32"/>
  <c r="F1209" i="32"/>
  <c r="G1209" i="32"/>
  <c r="F1210" i="32"/>
  <c r="G1210" i="32"/>
  <c r="F1211" i="32"/>
  <c r="G1211" i="32"/>
  <c r="F1212" i="32"/>
  <c r="G1212" i="32"/>
  <c r="F1213" i="32"/>
  <c r="G1213" i="32"/>
  <c r="F1214" i="32"/>
  <c r="G1214" i="32"/>
  <c r="F1215" i="32"/>
  <c r="G1215" i="32"/>
  <c r="F1216" i="32"/>
  <c r="G1216" i="32"/>
  <c r="F1217" i="32"/>
  <c r="G1217" i="32"/>
  <c r="F1218" i="32"/>
  <c r="G1218" i="32"/>
  <c r="F1219" i="32"/>
  <c r="G1219" i="32"/>
  <c r="F1220" i="32"/>
  <c r="G1220" i="32"/>
  <c r="F1221" i="32"/>
  <c r="G1221" i="32"/>
  <c r="F1222" i="32"/>
  <c r="G1222" i="32"/>
  <c r="F1223" i="32"/>
  <c r="G1223" i="32"/>
  <c r="F1224" i="32"/>
  <c r="G1224" i="32"/>
  <c r="F1225" i="32"/>
  <c r="G1225" i="32"/>
  <c r="F1226" i="32"/>
  <c r="G1226" i="32"/>
  <c r="F1227" i="32"/>
  <c r="G1227" i="32"/>
  <c r="F1228" i="32"/>
  <c r="G1228" i="32"/>
  <c r="F1229" i="32"/>
  <c r="G1229" i="32"/>
  <c r="F1230" i="32"/>
  <c r="G1230" i="32"/>
  <c r="F1231" i="32"/>
  <c r="G1231" i="32"/>
  <c r="F1232" i="32"/>
  <c r="G1232" i="32"/>
  <c r="F1233" i="32"/>
  <c r="G1233" i="32"/>
  <c r="F1234" i="32"/>
  <c r="G1234" i="32"/>
  <c r="F1235" i="32"/>
  <c r="G1235" i="32"/>
  <c r="F1236" i="32"/>
  <c r="G1236" i="32"/>
  <c r="F1237" i="32"/>
  <c r="G1237" i="32"/>
  <c r="F1238" i="32"/>
  <c r="G1238" i="32"/>
  <c r="F1239" i="32"/>
  <c r="G1239" i="32"/>
  <c r="F1240" i="32"/>
  <c r="G1240" i="32"/>
  <c r="F1241" i="32"/>
  <c r="G1241" i="32"/>
  <c r="F1242" i="32"/>
  <c r="G1242" i="32"/>
  <c r="F1243" i="32"/>
  <c r="G1243" i="32"/>
  <c r="F1244" i="32"/>
  <c r="G1244" i="32"/>
  <c r="F1245" i="32"/>
  <c r="G1245" i="32"/>
  <c r="F1246" i="32"/>
  <c r="G1246" i="32"/>
  <c r="F1247" i="32"/>
  <c r="G1247" i="32"/>
  <c r="F1248" i="32"/>
  <c r="G1248" i="32"/>
  <c r="F1249" i="32"/>
  <c r="G1249" i="32"/>
  <c r="F1250" i="32"/>
  <c r="G1250" i="32"/>
  <c r="F1251" i="32"/>
  <c r="G1251" i="32"/>
  <c r="F1252" i="32"/>
  <c r="G1252" i="32"/>
  <c r="F1253" i="32"/>
  <c r="G1253" i="32"/>
  <c r="F1254" i="32"/>
  <c r="G1254" i="32"/>
  <c r="F1255" i="32"/>
  <c r="G1255" i="32"/>
  <c r="F1256" i="32"/>
  <c r="G1256" i="32"/>
  <c r="F1257" i="32"/>
  <c r="G1257" i="32"/>
  <c r="F1258" i="32"/>
  <c r="G1258" i="32"/>
  <c r="F1259" i="32"/>
  <c r="G1259" i="32"/>
  <c r="F1260" i="32"/>
  <c r="G1260" i="32"/>
  <c r="F1261" i="32"/>
  <c r="G1261" i="32"/>
  <c r="F1262" i="32"/>
  <c r="G1262" i="32"/>
  <c r="F1263" i="32"/>
  <c r="G1263" i="32"/>
  <c r="F1264" i="32"/>
  <c r="G1264" i="32"/>
  <c r="F1265" i="32"/>
  <c r="G1265" i="32"/>
  <c r="F1266" i="32"/>
  <c r="G1266" i="32"/>
  <c r="F1267" i="32"/>
  <c r="G1267" i="32"/>
  <c r="F1268" i="32"/>
  <c r="G1268" i="32"/>
  <c r="F1269" i="32"/>
  <c r="G1269" i="32"/>
  <c r="F1270" i="32"/>
  <c r="G1270" i="32"/>
  <c r="F1271" i="32"/>
  <c r="G1271" i="32"/>
  <c r="F1272" i="32"/>
  <c r="G1272" i="32"/>
  <c r="F1273" i="32"/>
  <c r="G1273" i="32"/>
  <c r="F1274" i="32"/>
  <c r="G1274" i="32"/>
  <c r="F1275" i="32"/>
  <c r="G1275" i="32"/>
  <c r="F1276" i="32"/>
  <c r="G1276" i="32"/>
  <c r="F1277" i="32"/>
  <c r="G1277" i="32"/>
  <c r="F1278" i="32"/>
  <c r="G1278" i="32"/>
  <c r="F1279" i="32"/>
  <c r="G1279" i="32"/>
  <c r="F1280" i="32"/>
  <c r="G1280" i="32"/>
  <c r="F1281" i="32"/>
  <c r="G1281" i="32"/>
  <c r="F1282" i="32"/>
  <c r="G1282" i="32"/>
  <c r="F1283" i="32"/>
  <c r="G1283" i="32"/>
  <c r="F1284" i="32"/>
  <c r="G1284" i="32"/>
  <c r="F1285" i="32"/>
  <c r="G1285" i="32"/>
  <c r="F1286" i="32"/>
  <c r="G1286" i="32"/>
  <c r="F1287" i="32"/>
  <c r="G1287" i="32"/>
  <c r="F1288" i="32"/>
  <c r="G1288" i="32"/>
  <c r="F1289" i="32"/>
  <c r="G1289" i="32"/>
  <c r="F1290" i="32"/>
  <c r="G1290" i="32"/>
  <c r="F1291" i="32"/>
  <c r="G1291" i="32"/>
  <c r="F1292" i="32"/>
  <c r="G1292" i="32"/>
  <c r="F1293" i="32"/>
  <c r="G1293" i="32"/>
  <c r="F1294" i="32"/>
  <c r="G1294" i="32"/>
  <c r="F1295" i="32"/>
  <c r="G1295" i="32"/>
  <c r="F1296" i="32"/>
  <c r="G1296" i="32"/>
  <c r="F1297" i="32"/>
  <c r="G1297" i="32"/>
  <c r="F1298" i="32"/>
  <c r="G1298" i="32"/>
  <c r="F1299" i="32"/>
  <c r="G1299" i="32"/>
  <c r="F1300" i="32"/>
  <c r="G1300" i="32"/>
  <c r="F1301" i="32"/>
  <c r="G1301" i="32"/>
  <c r="F1302" i="32"/>
  <c r="G1302" i="32"/>
  <c r="F1303" i="32"/>
  <c r="G1303" i="32"/>
  <c r="F1304" i="32"/>
  <c r="G1304" i="32"/>
  <c r="F1305" i="32"/>
  <c r="G1305" i="32"/>
  <c r="F1306" i="32"/>
  <c r="G1306" i="32"/>
  <c r="F1307" i="32"/>
  <c r="G1307" i="32"/>
  <c r="F1308" i="32"/>
  <c r="G1308" i="32"/>
  <c r="F1309" i="32"/>
  <c r="G1309" i="32"/>
  <c r="F1310" i="32"/>
  <c r="G1310" i="32"/>
  <c r="F1311" i="32"/>
  <c r="G1311" i="32"/>
  <c r="F1312" i="32"/>
  <c r="G1312" i="32"/>
  <c r="F1313" i="32"/>
  <c r="G1313" i="32"/>
  <c r="F1314" i="32"/>
  <c r="G1314" i="32"/>
  <c r="F1315" i="32"/>
  <c r="G1315" i="32"/>
  <c r="F1316" i="32"/>
  <c r="G1316" i="32"/>
  <c r="F1317" i="32"/>
  <c r="G1317" i="32"/>
  <c r="F1318" i="32"/>
  <c r="G1318" i="32"/>
  <c r="F1319" i="32"/>
  <c r="G1319" i="32"/>
  <c r="F1320" i="32"/>
  <c r="G1320" i="32"/>
  <c r="F1321" i="32"/>
  <c r="G1321" i="32"/>
  <c r="F1322" i="32"/>
  <c r="G1322" i="32"/>
  <c r="F1323" i="32"/>
  <c r="G1323" i="32"/>
  <c r="F1324" i="32"/>
  <c r="G1324" i="32"/>
  <c r="F1325" i="32"/>
  <c r="G1325" i="32"/>
  <c r="F1326" i="32"/>
  <c r="G1326" i="32"/>
  <c r="F1327" i="32"/>
  <c r="G1327" i="32"/>
  <c r="F1328" i="32"/>
  <c r="G1328" i="32"/>
  <c r="F1329" i="32"/>
  <c r="G1329" i="32"/>
  <c r="F1330" i="32"/>
  <c r="G1330" i="32"/>
  <c r="F1331" i="32"/>
  <c r="G1331" i="32"/>
  <c r="F1332" i="32"/>
  <c r="G1332" i="32"/>
  <c r="F1333" i="32"/>
  <c r="G1333" i="32"/>
  <c r="F1334" i="32"/>
  <c r="G1334" i="32"/>
  <c r="F1335" i="32"/>
  <c r="G1335" i="32"/>
  <c r="F1336" i="32"/>
  <c r="G1336" i="32"/>
  <c r="F1337" i="32"/>
  <c r="G1337" i="32"/>
  <c r="F1338" i="32"/>
  <c r="G1338" i="32"/>
  <c r="F1339" i="32"/>
  <c r="G1339" i="32"/>
  <c r="F1340" i="32"/>
  <c r="G1340" i="32"/>
  <c r="F1341" i="32"/>
  <c r="G1341" i="32"/>
  <c r="F1342" i="32"/>
  <c r="G1342" i="32"/>
  <c r="F1343" i="32"/>
  <c r="G1343" i="32"/>
  <c r="F1344" i="32"/>
  <c r="G1344" i="32"/>
  <c r="F1345" i="32"/>
  <c r="G1345" i="32"/>
  <c r="F1346" i="32"/>
  <c r="G1346" i="32"/>
  <c r="F1347" i="32"/>
  <c r="G1347" i="32"/>
  <c r="F1348" i="32"/>
  <c r="G1348" i="32"/>
  <c r="F1349" i="32"/>
  <c r="G1349" i="32"/>
  <c r="F1350" i="32"/>
  <c r="G1350" i="32"/>
  <c r="F1351" i="32"/>
  <c r="G1351" i="32"/>
  <c r="F1352" i="32"/>
  <c r="G1352" i="32"/>
  <c r="F1353" i="32"/>
  <c r="G1353" i="32"/>
  <c r="F1354" i="32"/>
  <c r="G1354" i="32"/>
  <c r="F1355" i="32"/>
  <c r="G1355" i="32"/>
  <c r="F1356" i="32"/>
  <c r="G1356" i="32"/>
  <c r="F1357" i="32"/>
  <c r="G1357" i="32"/>
  <c r="F1358" i="32"/>
  <c r="G1358" i="32"/>
  <c r="F1359" i="32"/>
  <c r="G1359" i="32"/>
  <c r="F1360" i="32"/>
  <c r="G1360" i="32"/>
  <c r="F1361" i="32"/>
  <c r="G1361" i="32"/>
  <c r="F1362" i="32"/>
  <c r="G1362" i="32"/>
  <c r="F1363" i="32"/>
  <c r="G1363" i="32"/>
  <c r="F1364" i="32"/>
  <c r="G1364" i="32"/>
  <c r="F1365" i="32"/>
  <c r="G1365" i="32"/>
  <c r="F1366" i="32"/>
  <c r="G1366" i="32"/>
  <c r="F1367" i="32"/>
  <c r="G1367" i="32"/>
  <c r="F1368" i="32"/>
  <c r="G1368" i="32"/>
  <c r="F1369" i="32"/>
  <c r="G1369" i="32"/>
  <c r="F1370" i="32"/>
  <c r="G1370" i="32"/>
  <c r="F1371" i="32"/>
  <c r="G1371" i="32"/>
  <c r="F1372" i="32"/>
  <c r="G1372" i="32"/>
  <c r="F1373" i="32"/>
  <c r="G1373" i="32"/>
  <c r="F1374" i="32"/>
  <c r="G1374" i="32"/>
  <c r="F1375" i="32"/>
  <c r="G1375" i="32"/>
  <c r="F1376" i="32"/>
  <c r="G1376" i="32"/>
  <c r="F1377" i="32"/>
  <c r="G1377" i="32"/>
  <c r="F1378" i="32"/>
  <c r="G1378" i="32"/>
  <c r="F1379" i="32"/>
  <c r="G1379" i="32"/>
  <c r="F1380" i="32"/>
  <c r="G1380" i="32"/>
  <c r="F1381" i="32"/>
  <c r="G1381" i="32"/>
  <c r="F1382" i="32"/>
  <c r="G1382" i="32"/>
  <c r="F1383" i="32"/>
  <c r="G1383" i="32"/>
  <c r="F1384" i="32"/>
  <c r="G1384" i="32"/>
  <c r="F1385" i="32"/>
  <c r="G1385" i="32"/>
  <c r="F1386" i="32"/>
  <c r="G1386" i="32"/>
  <c r="F1387" i="32"/>
  <c r="G1387" i="32"/>
  <c r="F1388" i="32"/>
  <c r="G1388" i="32"/>
  <c r="F1389" i="32"/>
  <c r="G1389" i="32"/>
  <c r="F1390" i="32"/>
  <c r="G1390" i="32"/>
  <c r="F1391" i="32"/>
  <c r="G1391" i="32"/>
  <c r="F1392" i="32"/>
  <c r="G1392" i="32"/>
  <c r="F1393" i="32"/>
  <c r="G1393" i="32"/>
  <c r="F1394" i="32"/>
  <c r="G1394" i="32"/>
  <c r="F1395" i="32"/>
  <c r="G1395" i="32"/>
  <c r="F1396" i="32"/>
  <c r="G1396" i="32"/>
  <c r="F1397" i="32"/>
  <c r="G1397" i="32"/>
  <c r="F1398" i="32"/>
  <c r="G1398" i="32"/>
  <c r="F1399" i="32"/>
  <c r="G1399" i="32"/>
  <c r="F1400" i="32"/>
  <c r="G1400" i="32"/>
  <c r="F1401" i="32"/>
  <c r="G1401" i="32"/>
  <c r="F1402" i="32"/>
  <c r="G1402" i="32"/>
  <c r="F1403" i="32"/>
  <c r="G1403" i="32"/>
  <c r="F1404" i="32"/>
  <c r="G1404" i="32"/>
  <c r="F1405" i="32"/>
  <c r="G1405" i="32"/>
  <c r="F1406" i="32"/>
  <c r="G1406" i="32"/>
  <c r="F1407" i="32"/>
  <c r="G1407" i="32"/>
  <c r="F1408" i="32"/>
  <c r="G1408" i="32"/>
  <c r="F1409" i="32"/>
  <c r="G1409" i="32"/>
  <c r="F1410" i="32"/>
  <c r="G1410" i="32"/>
  <c r="F1411" i="32"/>
  <c r="G1411" i="32"/>
  <c r="F1412" i="32"/>
  <c r="G1412" i="32"/>
  <c r="F1413" i="32"/>
  <c r="G1413" i="32"/>
  <c r="F1414" i="32"/>
  <c r="G1414" i="32"/>
  <c r="F1415" i="32"/>
  <c r="G1415" i="32"/>
  <c r="F1416" i="32"/>
  <c r="G1416" i="32"/>
  <c r="F1417" i="32"/>
  <c r="G1417" i="32"/>
  <c r="F1418" i="32"/>
  <c r="G1418" i="32"/>
  <c r="F1419" i="32"/>
  <c r="G1419" i="32"/>
  <c r="F1420" i="32"/>
  <c r="G1420" i="32"/>
  <c r="F1421" i="32"/>
  <c r="G1421" i="32"/>
  <c r="F1422" i="32"/>
  <c r="G1422" i="32"/>
  <c r="F1423" i="32"/>
  <c r="G1423" i="32"/>
  <c r="F1424" i="32"/>
  <c r="G1424" i="32"/>
  <c r="F1425" i="32"/>
  <c r="G1425" i="32"/>
  <c r="F1426" i="32"/>
  <c r="G1426" i="32"/>
  <c r="F1427" i="32"/>
  <c r="G1427" i="32"/>
  <c r="F1428" i="32"/>
  <c r="G1428" i="32"/>
  <c r="F1429" i="32"/>
  <c r="G1429" i="32"/>
  <c r="F1430" i="32"/>
  <c r="G1430" i="32"/>
  <c r="F1431" i="32"/>
  <c r="G1431" i="32"/>
  <c r="F1432" i="32"/>
  <c r="G1432" i="32"/>
  <c r="F1433" i="32"/>
  <c r="G1433" i="32"/>
  <c r="F1434" i="32"/>
  <c r="G1434" i="32"/>
  <c r="F1435" i="32"/>
  <c r="G1435" i="32"/>
  <c r="F1436" i="32"/>
  <c r="G1436" i="32"/>
  <c r="F1437" i="32"/>
  <c r="G1437" i="32"/>
  <c r="F1438" i="32"/>
  <c r="G1438" i="32"/>
  <c r="F1439" i="32"/>
  <c r="G1439" i="32"/>
  <c r="F1440" i="32"/>
  <c r="G1440" i="32"/>
  <c r="F1441" i="32"/>
  <c r="G1441" i="32"/>
  <c r="F1442" i="32"/>
  <c r="G1442" i="32"/>
  <c r="F1443" i="32"/>
  <c r="G1443" i="32"/>
  <c r="F1444" i="32"/>
  <c r="G1444" i="32"/>
  <c r="F1445" i="32"/>
  <c r="G1445" i="32"/>
  <c r="F1446" i="32"/>
  <c r="G1446" i="32"/>
  <c r="F1447" i="32"/>
  <c r="G1447" i="32"/>
  <c r="F1448" i="32"/>
  <c r="G1448" i="32"/>
  <c r="F1449" i="32"/>
  <c r="G1449" i="32"/>
  <c r="F1450" i="32"/>
  <c r="G1450" i="32"/>
  <c r="F1451" i="32"/>
  <c r="G1451" i="32"/>
  <c r="F1452" i="32"/>
  <c r="G1452" i="32"/>
  <c r="F1453" i="32"/>
  <c r="G1453" i="32"/>
  <c r="F1454" i="32"/>
  <c r="G1454" i="32"/>
  <c r="F1455" i="32"/>
  <c r="G1455" i="32"/>
  <c r="F1456" i="32"/>
  <c r="G1456" i="32"/>
  <c r="F1457" i="32"/>
  <c r="G1457" i="32"/>
  <c r="F1458" i="32"/>
  <c r="G1458" i="32"/>
  <c r="F1459" i="32"/>
  <c r="G1459" i="32"/>
  <c r="F1460" i="32"/>
  <c r="G1460" i="32"/>
  <c r="F1461" i="32"/>
  <c r="G1461" i="32"/>
  <c r="F1462" i="32"/>
  <c r="G1462" i="32"/>
  <c r="F1463" i="32"/>
  <c r="G1463" i="32"/>
  <c r="F1464" i="32"/>
  <c r="G1464" i="32"/>
  <c r="F1465" i="32"/>
  <c r="G1465" i="32"/>
  <c r="F1466" i="32"/>
  <c r="G1466" i="32"/>
  <c r="F1467" i="32"/>
  <c r="G1467" i="32"/>
  <c r="F1468" i="32"/>
  <c r="G1468" i="32"/>
  <c r="F1469" i="32"/>
  <c r="G1469" i="32"/>
  <c r="F1470" i="32"/>
  <c r="G1470" i="32"/>
  <c r="F1471" i="32"/>
  <c r="G1471" i="32"/>
  <c r="F1472" i="32"/>
  <c r="G1472" i="32"/>
  <c r="F1473" i="32"/>
  <c r="G1473" i="32"/>
  <c r="F1474" i="32"/>
  <c r="G1474" i="32"/>
  <c r="F1475" i="32"/>
  <c r="G1475" i="32"/>
  <c r="F1476" i="32"/>
  <c r="G1476" i="32"/>
  <c r="F1477" i="32"/>
  <c r="G1477" i="32"/>
  <c r="F1478" i="32"/>
  <c r="G1478" i="32"/>
  <c r="F1479" i="32"/>
  <c r="G1479" i="32"/>
  <c r="F1480" i="32"/>
  <c r="G1480" i="32"/>
  <c r="F1481" i="32"/>
  <c r="G1481" i="32"/>
  <c r="F1482" i="32"/>
  <c r="G1482" i="32"/>
  <c r="F1483" i="32"/>
  <c r="G1483" i="32"/>
  <c r="F1484" i="32"/>
  <c r="G1484" i="32"/>
  <c r="F1485" i="32"/>
  <c r="G1485" i="32"/>
  <c r="F1486" i="32"/>
  <c r="G1486" i="32"/>
  <c r="F1487" i="32"/>
  <c r="G1487" i="32"/>
  <c r="F1488" i="32"/>
  <c r="G1488" i="32"/>
  <c r="F1489" i="32"/>
  <c r="G1489" i="32"/>
  <c r="F1490" i="32"/>
  <c r="G1490" i="32"/>
  <c r="F1491" i="32"/>
  <c r="G1491" i="32"/>
  <c r="F1492" i="32"/>
  <c r="G1492" i="32"/>
  <c r="F1493" i="32"/>
  <c r="G1493" i="32"/>
  <c r="F1494" i="32"/>
  <c r="G1494" i="32"/>
  <c r="F1495" i="32"/>
  <c r="G1495" i="32"/>
  <c r="F1496" i="32"/>
  <c r="G1496" i="32"/>
  <c r="F1497" i="32"/>
  <c r="G1497" i="32"/>
  <c r="F1498" i="32"/>
  <c r="G1498" i="32"/>
  <c r="F1499" i="32"/>
  <c r="G1499" i="32"/>
  <c r="F1500" i="32"/>
  <c r="G1500" i="32"/>
  <c r="F1501" i="32"/>
  <c r="G1501" i="32"/>
  <c r="F1502" i="32"/>
  <c r="G1502" i="32"/>
  <c r="F1503" i="32"/>
  <c r="G1503" i="32"/>
  <c r="F1504" i="32"/>
  <c r="G1504" i="32"/>
  <c r="F1505" i="32"/>
  <c r="G1505" i="32"/>
  <c r="F1506" i="32"/>
  <c r="G1506" i="32"/>
  <c r="F1507" i="32"/>
  <c r="G1507" i="32"/>
  <c r="F1508" i="32"/>
  <c r="G1508" i="32"/>
  <c r="F1509" i="32"/>
  <c r="G1509" i="32"/>
  <c r="F1510" i="32"/>
  <c r="G1510" i="32"/>
  <c r="F1511" i="32"/>
  <c r="G1511" i="32"/>
  <c r="F1512" i="32"/>
  <c r="G1512" i="32"/>
  <c r="F1513" i="32"/>
  <c r="G1513" i="32"/>
  <c r="F1514" i="32"/>
  <c r="G1514" i="32"/>
  <c r="F1515" i="32"/>
  <c r="G1515" i="32"/>
  <c r="F1516" i="32"/>
  <c r="G1516" i="32"/>
  <c r="F1517" i="32"/>
  <c r="G1517" i="32"/>
  <c r="F1518" i="32"/>
  <c r="G1518" i="32"/>
  <c r="F1519" i="32"/>
  <c r="G1519" i="32"/>
  <c r="F1520" i="32"/>
  <c r="G1520" i="32"/>
  <c r="F1521" i="32"/>
  <c r="G1521" i="32"/>
  <c r="F1522" i="32"/>
  <c r="G1522" i="32"/>
  <c r="F1523" i="32"/>
  <c r="G1523" i="32"/>
  <c r="F1524" i="32"/>
  <c r="G1524" i="32"/>
  <c r="F1525" i="32"/>
  <c r="G1525" i="32"/>
  <c r="F1526" i="32"/>
  <c r="G1526" i="32"/>
  <c r="F1527" i="32"/>
  <c r="G1527" i="32"/>
  <c r="F1528" i="32"/>
  <c r="G1528" i="32"/>
  <c r="F1529" i="32"/>
  <c r="G1529" i="32"/>
  <c r="F1530" i="32"/>
  <c r="G1530" i="32"/>
  <c r="F1531" i="32"/>
  <c r="G1531" i="32"/>
  <c r="F1532" i="32"/>
  <c r="G1532" i="32"/>
  <c r="F1533" i="32"/>
  <c r="G1533" i="32"/>
  <c r="F1534" i="32"/>
  <c r="G1534" i="32"/>
  <c r="F1535" i="32"/>
  <c r="G1535" i="32"/>
  <c r="F1536" i="32"/>
  <c r="G1536" i="32"/>
  <c r="F1537" i="32"/>
  <c r="G1537" i="32"/>
  <c r="F1538" i="32"/>
  <c r="G1538" i="32"/>
  <c r="F1539" i="32"/>
  <c r="G1539" i="32"/>
  <c r="F1540" i="32"/>
  <c r="G1540" i="32"/>
  <c r="F1541" i="32"/>
  <c r="G1541" i="32"/>
  <c r="F1542" i="32"/>
  <c r="G1542" i="32"/>
  <c r="F1543" i="32"/>
  <c r="G1543" i="32"/>
  <c r="F1544" i="32"/>
  <c r="G1544" i="32"/>
  <c r="F1545" i="32"/>
  <c r="G1545" i="32"/>
  <c r="F1546" i="32"/>
  <c r="G1546" i="32"/>
  <c r="F1547" i="32"/>
  <c r="G1547" i="32"/>
  <c r="F1548" i="32"/>
  <c r="G1548" i="32"/>
  <c r="F1549" i="32"/>
  <c r="G1549" i="32"/>
  <c r="F1550" i="32"/>
  <c r="G1550" i="32"/>
  <c r="F1551" i="32"/>
  <c r="G1551" i="32"/>
  <c r="F1552" i="32"/>
  <c r="G1552" i="32"/>
  <c r="F1553" i="32"/>
  <c r="G1553" i="32"/>
  <c r="F1554" i="32"/>
  <c r="G1554" i="32"/>
  <c r="F1555" i="32"/>
  <c r="G1555" i="32"/>
  <c r="F1556" i="32"/>
  <c r="G1556" i="32"/>
  <c r="F1557" i="32"/>
  <c r="G1557" i="32"/>
  <c r="F1558" i="32"/>
  <c r="G1558" i="32"/>
  <c r="F1559" i="32"/>
  <c r="G1559" i="32"/>
  <c r="F1560" i="32"/>
  <c r="G1560" i="32"/>
  <c r="F1561" i="32"/>
  <c r="G1561" i="32"/>
  <c r="F1562" i="32"/>
  <c r="G1562" i="32"/>
  <c r="F1563" i="32"/>
  <c r="G1563" i="32"/>
  <c r="F1564" i="32"/>
  <c r="G1564" i="32"/>
  <c r="F1565" i="32"/>
  <c r="G1565" i="32"/>
  <c r="F1566" i="32"/>
  <c r="G1566" i="32"/>
  <c r="F1567" i="32"/>
  <c r="G1567" i="32"/>
  <c r="F1568" i="32"/>
  <c r="G1568" i="32"/>
  <c r="F1569" i="32"/>
  <c r="G1569" i="32"/>
  <c r="F1570" i="32"/>
  <c r="G1570" i="32"/>
  <c r="F1571" i="32"/>
  <c r="G1571" i="32"/>
  <c r="F1572" i="32"/>
  <c r="G1572" i="32"/>
  <c r="F1573" i="32"/>
  <c r="G1573" i="32"/>
  <c r="F1574" i="32"/>
  <c r="G1574" i="32"/>
  <c r="F1575" i="32"/>
  <c r="G1575" i="32"/>
  <c r="F1576" i="32"/>
  <c r="G1576" i="32"/>
  <c r="F1577" i="32"/>
  <c r="G1577" i="32"/>
  <c r="F1578" i="32"/>
  <c r="G1578" i="32"/>
  <c r="F1579" i="32"/>
  <c r="G1579" i="32"/>
  <c r="F1580" i="32"/>
  <c r="G1580" i="32"/>
  <c r="F1581" i="32"/>
  <c r="G1581" i="32"/>
  <c r="F1582" i="32"/>
  <c r="G1582" i="32"/>
  <c r="F1583" i="32"/>
  <c r="G1583" i="32"/>
  <c r="F1584" i="32"/>
  <c r="G1584" i="32"/>
  <c r="F1585" i="32"/>
  <c r="G1585" i="32"/>
  <c r="F1586" i="32"/>
  <c r="G1586" i="32"/>
  <c r="F1587" i="32"/>
  <c r="G1587" i="32"/>
  <c r="F1588" i="32"/>
  <c r="G1588" i="32"/>
  <c r="F1589" i="32"/>
  <c r="G1589" i="32"/>
  <c r="F1590" i="32"/>
  <c r="G1590" i="32"/>
  <c r="F1591" i="32"/>
  <c r="G1591" i="32"/>
  <c r="F1592" i="32"/>
  <c r="G1592" i="32"/>
  <c r="F1593" i="32"/>
  <c r="G1593" i="32"/>
  <c r="F1594" i="32"/>
  <c r="G1594" i="32"/>
  <c r="F1595" i="32"/>
  <c r="G1595" i="32"/>
  <c r="F1596" i="32"/>
  <c r="G1596" i="32"/>
  <c r="F1597" i="32"/>
  <c r="G1597" i="32"/>
  <c r="F1598" i="32"/>
  <c r="G1598" i="32"/>
  <c r="F1599" i="32"/>
  <c r="G1599" i="32"/>
  <c r="F1600" i="32"/>
  <c r="G1600" i="32"/>
  <c r="F1601" i="32"/>
  <c r="G1601" i="32"/>
  <c r="F1602" i="32"/>
  <c r="G1602" i="32"/>
  <c r="F1603" i="32"/>
  <c r="G1603" i="32"/>
  <c r="F1604" i="32"/>
  <c r="G1604" i="32"/>
  <c r="F1605" i="32"/>
  <c r="G1605" i="32"/>
  <c r="F1606" i="32"/>
  <c r="G1606" i="32"/>
  <c r="F1607" i="32"/>
  <c r="G1607" i="32"/>
  <c r="F1608" i="32"/>
  <c r="G1608" i="32"/>
  <c r="F1609" i="32"/>
  <c r="G1609" i="32"/>
  <c r="F1610" i="32"/>
  <c r="G1610" i="32"/>
  <c r="F1611" i="32"/>
  <c r="G1611" i="32"/>
  <c r="F1612" i="32"/>
  <c r="G1612" i="32"/>
  <c r="F1613" i="32"/>
  <c r="G1613" i="32"/>
  <c r="F1614" i="32"/>
  <c r="G1614" i="32"/>
  <c r="F1615" i="32"/>
  <c r="G1615" i="32"/>
  <c r="F1616" i="32"/>
  <c r="G1616" i="32"/>
  <c r="F1617" i="32"/>
  <c r="G1617" i="32"/>
  <c r="F1618" i="32"/>
  <c r="G1618" i="32"/>
  <c r="F1619" i="32"/>
  <c r="G1619" i="32"/>
  <c r="F1620" i="32"/>
  <c r="G1620" i="32"/>
  <c r="F1621" i="32"/>
  <c r="G1621" i="32"/>
  <c r="F1622" i="32"/>
  <c r="G1622" i="32"/>
  <c r="F1623" i="32"/>
  <c r="G1623" i="32"/>
  <c r="F1624" i="32"/>
  <c r="G1624" i="32"/>
  <c r="F1625" i="32"/>
  <c r="G1625" i="32"/>
  <c r="F1626" i="32"/>
  <c r="G1626" i="32"/>
  <c r="F1627" i="32"/>
  <c r="G1627" i="32"/>
  <c r="F1628" i="32"/>
  <c r="G1628" i="32"/>
  <c r="F1629" i="32"/>
  <c r="G1629" i="32"/>
  <c r="F1630" i="32"/>
  <c r="G1630" i="32"/>
  <c r="F1631" i="32"/>
  <c r="G1631" i="32"/>
  <c r="F1632" i="32"/>
  <c r="G1632" i="32"/>
  <c r="F1633" i="32"/>
  <c r="G1633" i="32"/>
  <c r="F1634" i="32"/>
  <c r="G1634" i="32"/>
  <c r="F1635" i="32"/>
  <c r="G1635" i="32"/>
  <c r="F1636" i="32"/>
  <c r="G1636" i="32"/>
  <c r="F1637" i="32"/>
  <c r="G1637" i="32"/>
  <c r="F1638" i="32"/>
  <c r="G1638" i="32"/>
  <c r="F1639" i="32"/>
  <c r="G1639" i="32"/>
  <c r="F1640" i="32"/>
  <c r="G1640" i="32"/>
  <c r="F1641" i="32"/>
  <c r="G1641" i="32"/>
  <c r="F1642" i="32"/>
  <c r="G1642" i="32"/>
  <c r="F1643" i="32"/>
  <c r="G1643" i="32"/>
  <c r="F1644" i="32"/>
  <c r="G1644" i="32"/>
  <c r="F1645" i="32"/>
  <c r="G1645" i="32"/>
  <c r="F1646" i="32"/>
  <c r="G1646" i="32"/>
  <c r="F1647" i="32"/>
  <c r="G1647" i="32"/>
  <c r="F1648" i="32"/>
  <c r="G1648" i="32"/>
  <c r="F1649" i="32"/>
  <c r="G1649" i="32"/>
  <c r="F1650" i="32"/>
  <c r="G1650" i="32"/>
  <c r="F1651" i="32"/>
  <c r="G1651" i="32"/>
  <c r="F1652" i="32"/>
  <c r="G1652" i="32"/>
  <c r="F1653" i="32"/>
  <c r="G1653" i="32"/>
  <c r="F1654" i="32"/>
  <c r="G1654" i="32"/>
  <c r="F1655" i="32"/>
  <c r="G1655" i="32"/>
  <c r="F1656" i="32"/>
  <c r="G1656" i="32"/>
  <c r="F1657" i="32"/>
  <c r="G1657" i="32"/>
  <c r="F1658" i="32"/>
  <c r="G1658" i="32"/>
  <c r="F1659" i="32"/>
  <c r="G1659" i="32"/>
  <c r="F1660" i="32"/>
  <c r="G1660" i="32"/>
  <c r="F1661" i="32"/>
  <c r="G1661" i="32"/>
  <c r="F1662" i="32"/>
  <c r="G1662" i="32"/>
  <c r="F1663" i="32"/>
  <c r="G1663" i="32"/>
  <c r="F1664" i="32"/>
  <c r="G1664" i="32"/>
  <c r="F1665" i="32"/>
  <c r="G1665" i="32"/>
  <c r="F1666" i="32"/>
  <c r="G1666" i="32"/>
  <c r="F1667" i="32"/>
  <c r="G1667" i="32"/>
  <c r="F1668" i="32"/>
  <c r="G1668" i="32"/>
  <c r="F1669" i="32"/>
  <c r="G1669" i="32"/>
  <c r="F1670" i="32"/>
  <c r="G1670" i="32"/>
  <c r="F1671" i="32"/>
  <c r="G1671" i="32"/>
  <c r="F1672" i="32"/>
  <c r="G1672" i="32"/>
  <c r="F1673" i="32"/>
  <c r="G1673" i="32"/>
  <c r="F1674" i="32"/>
  <c r="G1674" i="32"/>
  <c r="F1675" i="32"/>
  <c r="G1675" i="32"/>
  <c r="F1676" i="32"/>
  <c r="G1676" i="32"/>
  <c r="F1677" i="32"/>
  <c r="G1677" i="32"/>
  <c r="F1678" i="32"/>
  <c r="G1678" i="32"/>
  <c r="F1679" i="32"/>
  <c r="G1679" i="32"/>
  <c r="F1680" i="32"/>
  <c r="G1680" i="32"/>
  <c r="F1681" i="32"/>
  <c r="G1681" i="32"/>
  <c r="F1682" i="32"/>
  <c r="G1682" i="32"/>
  <c r="F1683" i="32"/>
  <c r="G1683" i="32"/>
  <c r="F1684" i="32"/>
  <c r="G1684" i="32"/>
  <c r="F1685" i="32"/>
  <c r="G1685" i="32"/>
  <c r="F1686" i="32"/>
  <c r="G1686" i="32"/>
  <c r="F1687" i="32"/>
  <c r="G1687" i="32"/>
  <c r="F1688" i="32"/>
  <c r="G1688" i="32"/>
  <c r="F1689" i="32"/>
  <c r="G1689" i="32"/>
  <c r="F1690" i="32"/>
  <c r="G1690" i="32"/>
  <c r="F1691" i="32"/>
  <c r="G1691" i="32"/>
  <c r="F1692" i="32"/>
  <c r="G1692" i="32"/>
  <c r="F1693" i="32"/>
  <c r="G1693" i="32"/>
  <c r="F1694" i="32"/>
  <c r="G1694" i="32"/>
  <c r="F1695" i="32"/>
  <c r="G1695" i="32"/>
  <c r="F1696" i="32"/>
  <c r="G1696" i="32"/>
  <c r="F1697" i="32"/>
  <c r="G1697" i="32"/>
  <c r="F1698" i="32"/>
  <c r="G1698" i="32"/>
  <c r="F1699" i="32"/>
  <c r="G1699" i="32"/>
  <c r="F1700" i="32"/>
  <c r="G1700" i="32"/>
  <c r="F1701" i="32"/>
  <c r="G1701" i="32"/>
  <c r="F1702" i="32"/>
  <c r="G1702" i="32"/>
  <c r="F1703" i="32"/>
  <c r="G1703" i="32"/>
  <c r="F1704" i="32"/>
  <c r="G1704" i="32"/>
  <c r="F1705" i="32"/>
  <c r="G1705" i="32"/>
  <c r="F1706" i="32"/>
  <c r="G1706" i="32"/>
  <c r="F1707" i="32"/>
  <c r="G1707" i="32"/>
  <c r="F1708" i="32"/>
  <c r="G1708" i="32"/>
  <c r="F1709" i="32"/>
  <c r="G1709" i="32"/>
  <c r="F1710" i="32"/>
  <c r="G1710" i="32"/>
  <c r="F1711" i="32"/>
  <c r="G1711" i="32"/>
  <c r="F1712" i="32"/>
  <c r="G1712" i="32"/>
  <c r="F1713" i="32"/>
  <c r="G1713" i="32"/>
  <c r="F1714" i="32"/>
  <c r="G1714" i="32"/>
  <c r="F1715" i="32"/>
  <c r="G1715" i="32"/>
  <c r="F1716" i="32"/>
  <c r="G1716" i="32"/>
  <c r="F1717" i="32"/>
  <c r="G1717" i="32"/>
  <c r="F1718" i="32"/>
  <c r="G1718" i="32"/>
  <c r="F1719" i="32"/>
  <c r="G1719" i="32"/>
  <c r="F1720" i="32"/>
  <c r="G1720" i="32"/>
  <c r="F1721" i="32"/>
  <c r="G1721" i="32"/>
  <c r="F1722" i="32"/>
  <c r="G1722" i="32"/>
  <c r="F1723" i="32"/>
  <c r="G1723" i="32"/>
  <c r="F1724" i="32"/>
  <c r="G1724" i="32"/>
  <c r="F1725" i="32"/>
  <c r="G1725" i="32"/>
  <c r="F1726" i="32"/>
  <c r="G1726" i="32"/>
  <c r="F1727" i="32"/>
  <c r="G1727" i="32"/>
  <c r="F1728" i="32"/>
  <c r="G1728" i="32"/>
  <c r="F1729" i="32"/>
  <c r="G1729" i="32"/>
  <c r="F1730" i="32"/>
  <c r="G1730" i="32"/>
  <c r="F1731" i="32"/>
  <c r="G1731" i="32"/>
  <c r="F1732" i="32"/>
  <c r="G1732" i="32"/>
  <c r="F1733" i="32"/>
  <c r="G1733" i="32"/>
  <c r="F1734" i="32"/>
  <c r="G1734" i="32"/>
  <c r="F1735" i="32"/>
  <c r="G1735" i="32"/>
  <c r="F1736" i="32"/>
  <c r="G1736" i="32"/>
  <c r="F1737" i="32"/>
  <c r="G1737" i="32"/>
  <c r="F1738" i="32"/>
  <c r="G1738" i="32"/>
  <c r="F1739" i="32"/>
  <c r="G1739" i="32"/>
  <c r="F1740" i="32"/>
  <c r="G1740" i="32"/>
  <c r="F1741" i="32"/>
  <c r="G1741" i="32"/>
  <c r="F1742" i="32"/>
  <c r="G1742" i="32"/>
  <c r="F1743" i="32"/>
  <c r="G1743" i="32"/>
  <c r="F1744" i="32"/>
  <c r="G1744" i="32"/>
  <c r="F1745" i="32"/>
  <c r="G1745" i="32"/>
  <c r="F1746" i="32"/>
  <c r="G1746" i="32"/>
  <c r="F1747" i="32"/>
  <c r="G1747" i="32"/>
  <c r="F1748" i="32"/>
  <c r="G1748" i="32"/>
  <c r="F1749" i="32"/>
  <c r="G1749" i="32"/>
  <c r="F1750" i="32"/>
  <c r="G1750" i="32"/>
  <c r="F1751" i="32"/>
  <c r="G1751" i="32"/>
  <c r="F1752" i="32"/>
  <c r="G1752" i="32"/>
  <c r="F1753" i="32"/>
  <c r="G1753" i="32"/>
  <c r="F1754" i="32"/>
  <c r="G1754" i="32"/>
  <c r="F1755" i="32"/>
  <c r="G1755" i="32"/>
  <c r="F1756" i="32"/>
  <c r="G1756" i="32"/>
  <c r="F1757" i="32"/>
  <c r="G1757" i="32"/>
  <c r="F1758" i="32"/>
  <c r="G1758" i="32"/>
  <c r="F1759" i="32"/>
  <c r="G1759" i="32"/>
  <c r="F1760" i="32"/>
  <c r="G1760" i="32"/>
  <c r="F1761" i="32"/>
  <c r="G1761" i="32"/>
  <c r="F1762" i="32"/>
  <c r="G1762" i="32"/>
  <c r="F1763" i="32"/>
  <c r="G1763" i="32"/>
  <c r="F1764" i="32"/>
  <c r="G1764" i="32"/>
  <c r="F1765" i="32"/>
  <c r="G1765" i="32"/>
  <c r="F1766" i="32"/>
  <c r="G1766" i="32"/>
  <c r="F1767" i="32"/>
  <c r="G1767" i="32"/>
  <c r="F1768" i="32"/>
  <c r="G1768" i="32"/>
  <c r="F1769" i="32"/>
  <c r="G1769" i="32"/>
  <c r="F1770" i="32"/>
  <c r="G1770" i="32"/>
  <c r="F1771" i="32"/>
  <c r="G1771" i="32"/>
  <c r="F1772" i="32"/>
  <c r="G1772" i="32"/>
  <c r="F1773" i="32"/>
  <c r="G1773" i="32"/>
  <c r="F1774" i="32"/>
  <c r="G1774" i="32"/>
  <c r="F1775" i="32"/>
  <c r="G1775" i="32"/>
  <c r="F1776" i="32"/>
  <c r="G1776" i="32"/>
  <c r="F1777" i="32"/>
  <c r="G1777" i="32"/>
  <c r="F1778" i="32"/>
  <c r="G1778" i="32"/>
  <c r="F1779" i="32"/>
  <c r="G1779" i="32"/>
  <c r="F1780" i="32"/>
  <c r="G1780" i="32"/>
  <c r="F1781" i="32"/>
  <c r="G1781" i="32"/>
  <c r="F1782" i="32"/>
  <c r="G1782" i="32"/>
  <c r="F1783" i="32"/>
  <c r="G1783" i="32"/>
  <c r="F1784" i="32"/>
  <c r="G1784" i="32"/>
  <c r="F1785" i="32"/>
  <c r="G1785" i="32"/>
  <c r="F1786" i="32"/>
  <c r="G1786" i="32"/>
  <c r="F1787" i="32"/>
  <c r="G1787" i="32"/>
  <c r="F1788" i="32"/>
  <c r="G1788" i="32"/>
  <c r="F1789" i="32"/>
  <c r="G1789" i="32"/>
  <c r="F1790" i="32"/>
  <c r="G1790" i="32"/>
  <c r="F1791" i="32"/>
  <c r="G1791" i="32"/>
  <c r="F1792" i="32"/>
  <c r="G1792" i="32"/>
  <c r="F1793" i="32"/>
  <c r="G1793" i="32"/>
  <c r="F1794" i="32"/>
  <c r="G1794" i="32"/>
  <c r="F1795" i="32"/>
  <c r="G1795" i="32"/>
  <c r="F1796" i="32"/>
  <c r="G1796" i="32"/>
  <c r="F1797" i="32"/>
  <c r="G1797" i="32"/>
  <c r="F1798" i="32"/>
  <c r="G1798" i="32"/>
  <c r="F1799" i="32"/>
  <c r="G1799" i="32"/>
  <c r="F1800" i="32"/>
  <c r="G1800" i="32"/>
  <c r="F1801" i="32"/>
  <c r="G1801" i="32"/>
  <c r="F1802" i="32"/>
  <c r="G1802" i="32"/>
  <c r="F1803" i="32"/>
  <c r="G1803" i="32"/>
  <c r="F1804" i="32"/>
  <c r="G1804" i="32"/>
  <c r="F1805" i="32"/>
  <c r="G1805" i="32"/>
  <c r="F1806" i="32"/>
  <c r="G1806" i="32"/>
  <c r="F1807" i="32"/>
  <c r="G1807" i="32"/>
  <c r="F1808" i="32"/>
  <c r="G1808" i="32"/>
  <c r="F1809" i="32"/>
  <c r="G1809" i="32"/>
  <c r="F1810" i="32"/>
  <c r="G1810" i="32"/>
  <c r="F1811" i="32"/>
  <c r="G1811" i="32"/>
  <c r="F1812" i="32"/>
  <c r="G1812" i="32"/>
  <c r="F1813" i="32"/>
  <c r="G1813" i="32"/>
  <c r="F1814" i="32"/>
  <c r="G1814" i="32"/>
  <c r="F1815" i="32"/>
  <c r="G1815" i="32"/>
  <c r="F1816" i="32"/>
  <c r="G1816" i="32"/>
  <c r="F1817" i="32"/>
  <c r="G1817" i="32"/>
  <c r="F1818" i="32"/>
  <c r="G1818" i="32"/>
  <c r="F1819" i="32"/>
  <c r="G1819" i="32"/>
  <c r="F1820" i="32"/>
  <c r="G1820" i="32"/>
  <c r="F1821" i="32"/>
  <c r="G1821" i="32"/>
  <c r="F1822" i="32"/>
  <c r="G1822" i="32"/>
  <c r="F1823" i="32"/>
  <c r="G1823" i="32"/>
  <c r="F1824" i="32"/>
  <c r="G1824" i="32"/>
  <c r="F1825" i="32"/>
  <c r="G1825" i="32"/>
  <c r="F1826" i="32"/>
  <c r="G1826" i="32"/>
  <c r="F1827" i="32"/>
  <c r="G1827" i="32"/>
  <c r="F1828" i="32"/>
  <c r="G1828" i="32"/>
  <c r="F1829" i="32"/>
  <c r="G1829" i="32"/>
  <c r="F1830" i="32"/>
  <c r="G1830" i="32"/>
  <c r="F1831" i="32"/>
  <c r="G1831" i="32"/>
  <c r="F1832" i="32"/>
  <c r="G1832" i="32"/>
  <c r="F1833" i="32"/>
  <c r="G1833" i="32"/>
  <c r="F1834" i="32"/>
  <c r="G1834" i="32"/>
  <c r="F1835" i="32"/>
  <c r="G1835" i="32"/>
  <c r="F1836" i="32"/>
  <c r="G1836" i="32"/>
  <c r="F1837" i="32"/>
  <c r="G1837" i="32"/>
  <c r="F1838" i="32"/>
  <c r="G1838" i="32"/>
  <c r="F1839" i="32"/>
  <c r="G1839" i="32"/>
  <c r="F1840" i="32"/>
  <c r="G1840" i="32"/>
  <c r="F1841" i="32"/>
  <c r="G1841" i="32"/>
  <c r="F1842" i="32"/>
  <c r="G1842" i="32"/>
  <c r="F1843" i="32"/>
  <c r="G1843" i="32"/>
  <c r="F1844" i="32"/>
  <c r="G1844" i="32"/>
  <c r="F1845" i="32"/>
  <c r="G1845" i="32"/>
  <c r="F1846" i="32"/>
  <c r="G1846" i="32"/>
  <c r="F1847" i="32"/>
  <c r="G1847" i="32"/>
  <c r="F1848" i="32"/>
  <c r="G1848" i="32"/>
  <c r="F1849" i="32"/>
  <c r="G1849" i="32"/>
  <c r="F1850" i="32"/>
  <c r="G1850" i="32"/>
  <c r="F1851" i="32"/>
  <c r="G1851" i="32"/>
  <c r="F1852" i="32"/>
  <c r="G1852" i="32"/>
  <c r="F1853" i="32"/>
  <c r="G1853" i="32"/>
  <c r="F1854" i="32"/>
  <c r="G1854" i="32"/>
  <c r="F1855" i="32"/>
  <c r="G1855" i="32"/>
  <c r="F1856" i="32"/>
  <c r="G1856" i="32"/>
  <c r="F1857" i="32"/>
  <c r="G1857" i="32"/>
  <c r="F1858" i="32"/>
  <c r="G1858" i="32"/>
  <c r="F1859" i="32"/>
  <c r="G1859" i="32"/>
  <c r="F1860" i="32"/>
  <c r="G1860" i="32"/>
  <c r="F1861" i="32"/>
  <c r="G1861" i="32"/>
  <c r="F1862" i="32"/>
  <c r="G1862" i="32"/>
  <c r="F1863" i="32"/>
  <c r="G1863" i="32"/>
  <c r="F1864" i="32"/>
  <c r="G1864" i="32"/>
  <c r="F1865" i="32"/>
  <c r="G1865" i="32"/>
  <c r="F1866" i="32"/>
  <c r="G1866" i="32"/>
  <c r="F1867" i="32"/>
  <c r="G1867" i="32"/>
  <c r="F1868" i="32"/>
  <c r="G1868" i="32"/>
  <c r="F1869" i="32"/>
  <c r="G1869" i="32"/>
  <c r="F1870" i="32"/>
  <c r="G1870" i="32"/>
  <c r="F1871" i="32"/>
  <c r="G1871" i="32"/>
  <c r="F1872" i="32"/>
  <c r="G1872" i="32"/>
  <c r="F1873" i="32"/>
  <c r="G1873" i="32"/>
  <c r="F1874" i="32"/>
  <c r="G1874" i="32"/>
  <c r="F1875" i="32"/>
  <c r="G1875" i="32"/>
  <c r="F1876" i="32"/>
  <c r="G1876" i="32"/>
  <c r="F1877" i="32"/>
  <c r="G1877" i="32"/>
  <c r="F1878" i="32"/>
  <c r="G1878" i="32"/>
  <c r="F1879" i="32"/>
  <c r="G1879" i="32"/>
  <c r="F1880" i="32"/>
  <c r="G1880" i="32"/>
  <c r="F1881" i="32"/>
  <c r="G1881" i="32"/>
  <c r="F1882" i="32"/>
  <c r="G1882" i="32"/>
  <c r="F1883" i="32"/>
  <c r="G1883" i="32"/>
  <c r="F1884" i="32"/>
  <c r="G1884" i="32"/>
  <c r="F1885" i="32"/>
  <c r="G1885" i="32"/>
  <c r="F1886" i="32"/>
  <c r="G1886" i="32"/>
  <c r="F1887" i="32"/>
  <c r="G1887" i="32"/>
  <c r="F1888" i="32"/>
  <c r="G1888" i="32"/>
  <c r="F1889" i="32"/>
  <c r="G1889" i="32"/>
  <c r="F1890" i="32"/>
  <c r="G1890" i="32"/>
  <c r="F1891" i="32"/>
  <c r="G1891" i="32"/>
  <c r="F1892" i="32"/>
  <c r="G1892" i="32"/>
  <c r="F1893" i="32"/>
  <c r="G1893" i="32"/>
  <c r="F1894" i="32"/>
  <c r="G1894" i="32"/>
  <c r="F1895" i="32"/>
  <c r="G1895" i="32"/>
  <c r="F1896" i="32"/>
  <c r="G1896" i="32"/>
  <c r="F1897" i="32"/>
  <c r="G1897" i="32"/>
  <c r="F1898" i="32"/>
  <c r="G1898" i="32"/>
  <c r="F1899" i="32"/>
  <c r="G1899" i="32"/>
  <c r="F1900" i="32"/>
  <c r="G1900" i="32"/>
  <c r="F1901" i="32"/>
  <c r="G1901" i="32"/>
  <c r="F1902" i="32"/>
  <c r="G1902" i="32"/>
  <c r="F1903" i="32"/>
  <c r="G1903" i="32"/>
  <c r="F1904" i="32"/>
  <c r="G1904" i="32"/>
  <c r="F1905" i="32"/>
  <c r="G1905" i="32"/>
  <c r="F1906" i="32"/>
  <c r="G1906" i="32"/>
  <c r="F1907" i="32"/>
  <c r="G1907" i="32"/>
  <c r="F1908" i="32"/>
  <c r="G1908" i="32"/>
  <c r="F1909" i="32"/>
  <c r="G1909" i="32"/>
  <c r="F1910" i="32"/>
  <c r="G1910" i="32"/>
  <c r="F1911" i="32"/>
  <c r="G1911" i="32"/>
  <c r="F1912" i="32"/>
  <c r="G1912" i="32"/>
  <c r="F1913" i="32"/>
  <c r="G1913" i="32"/>
  <c r="F1914" i="32"/>
  <c r="G1914" i="32"/>
  <c r="F1915" i="32"/>
  <c r="G1915" i="32"/>
  <c r="F1916" i="32"/>
  <c r="G1916" i="32"/>
  <c r="F1917" i="32"/>
  <c r="G1917" i="32"/>
  <c r="F1918" i="32"/>
  <c r="G1918" i="32"/>
  <c r="F1919" i="32"/>
  <c r="G1919" i="32"/>
  <c r="F1920" i="32"/>
  <c r="G1920" i="32"/>
  <c r="F1921" i="32"/>
  <c r="G1921" i="32"/>
  <c r="F1922" i="32"/>
  <c r="G1922" i="32"/>
  <c r="F1923" i="32"/>
  <c r="G1923" i="32"/>
  <c r="F1924" i="32"/>
  <c r="G1924" i="32"/>
  <c r="F1925" i="32"/>
  <c r="G1925" i="32"/>
  <c r="F1926" i="32"/>
  <c r="G1926" i="32"/>
  <c r="F1927" i="32"/>
  <c r="G1927" i="32"/>
  <c r="F1928" i="32"/>
  <c r="G1928" i="32"/>
  <c r="F1929" i="32"/>
  <c r="G1929" i="32"/>
  <c r="F1930" i="32"/>
  <c r="G1930" i="32"/>
  <c r="F1931" i="32"/>
  <c r="G1931" i="32"/>
  <c r="F1932" i="32"/>
  <c r="G1932" i="32"/>
  <c r="F1933" i="32"/>
  <c r="G1933" i="32"/>
  <c r="F1934" i="32"/>
  <c r="G1934" i="32"/>
  <c r="F1935" i="32"/>
  <c r="G1935" i="32"/>
  <c r="F1936" i="32"/>
  <c r="G1936" i="32"/>
  <c r="F1937" i="32"/>
  <c r="G1937" i="32"/>
  <c r="F1938" i="32"/>
  <c r="G1938" i="32"/>
  <c r="F1939" i="32"/>
  <c r="G1939" i="32"/>
  <c r="F1940" i="32"/>
  <c r="G1940" i="32"/>
  <c r="F1941" i="32"/>
  <c r="G1941" i="32"/>
  <c r="F1942" i="32"/>
  <c r="G1942" i="32"/>
  <c r="F1943" i="32"/>
  <c r="G1943" i="32"/>
  <c r="F1944" i="32"/>
  <c r="G1944" i="32"/>
  <c r="F1945" i="32"/>
  <c r="G1945" i="32"/>
  <c r="F1946" i="32"/>
  <c r="G1946" i="32"/>
  <c r="F1947" i="32"/>
  <c r="G1947" i="32"/>
  <c r="F1948" i="32"/>
  <c r="G1948" i="32"/>
  <c r="F1949" i="32"/>
  <c r="G1949" i="32"/>
  <c r="F1950" i="32"/>
  <c r="G1950" i="32"/>
  <c r="F1951" i="32"/>
  <c r="G1951" i="32"/>
  <c r="F1952" i="32"/>
  <c r="G1952" i="32"/>
  <c r="F1953" i="32"/>
  <c r="G1953" i="32"/>
  <c r="F1954" i="32"/>
  <c r="G1954" i="32"/>
  <c r="F1955" i="32"/>
  <c r="G1955" i="32"/>
  <c r="F1956" i="32"/>
  <c r="G1956" i="32"/>
  <c r="F1957" i="32"/>
  <c r="G1957" i="32"/>
  <c r="F1958" i="32"/>
  <c r="G1958" i="32"/>
  <c r="F1959" i="32"/>
  <c r="G1959" i="32"/>
  <c r="F1960" i="32"/>
  <c r="G1960" i="32"/>
  <c r="F1961" i="32"/>
  <c r="G1961" i="32"/>
  <c r="F1962" i="32"/>
  <c r="G1962" i="32"/>
  <c r="F1963" i="32"/>
  <c r="G1963" i="32"/>
  <c r="F1964" i="32"/>
  <c r="G1964" i="32"/>
  <c r="F1965" i="32"/>
  <c r="G1965" i="32"/>
  <c r="F1966" i="32"/>
  <c r="G1966" i="32"/>
  <c r="F1967" i="32"/>
  <c r="G1967" i="32"/>
  <c r="F1968" i="32"/>
  <c r="G1968" i="32"/>
  <c r="F1969" i="32"/>
  <c r="G1969" i="32"/>
  <c r="F1970" i="32"/>
  <c r="G1970" i="32"/>
  <c r="F1971" i="32"/>
  <c r="G1971" i="32"/>
  <c r="F1972" i="32"/>
  <c r="G1972" i="32"/>
  <c r="F1973" i="32"/>
  <c r="G1973" i="32"/>
  <c r="F1974" i="32"/>
  <c r="G1974" i="32"/>
  <c r="F1975" i="32"/>
  <c r="G1975" i="32"/>
  <c r="F1976" i="32"/>
  <c r="G1976" i="32"/>
  <c r="F1977" i="32"/>
  <c r="G1977" i="32"/>
  <c r="F1978" i="32"/>
  <c r="G1978" i="32"/>
  <c r="F1979" i="32"/>
  <c r="G1979" i="32"/>
  <c r="F1980" i="32"/>
  <c r="G1980" i="32"/>
  <c r="F1981" i="32"/>
  <c r="G1981" i="32"/>
  <c r="F1982" i="32"/>
  <c r="G1982" i="32"/>
  <c r="F1983" i="32"/>
  <c r="G1983" i="32"/>
  <c r="F1984" i="32"/>
  <c r="G1984" i="32"/>
  <c r="F1985" i="32"/>
  <c r="G1985" i="32"/>
  <c r="F1986" i="32"/>
  <c r="G1986" i="32"/>
  <c r="F1987" i="32"/>
  <c r="G1987" i="32"/>
  <c r="F1988" i="32"/>
  <c r="G1988" i="32"/>
  <c r="F1989" i="32"/>
  <c r="G1989" i="32"/>
  <c r="F1990" i="32"/>
  <c r="G1990" i="32"/>
  <c r="F1991" i="32"/>
  <c r="G1991" i="32"/>
  <c r="F1992" i="32"/>
  <c r="G1992" i="32"/>
  <c r="F1993" i="32"/>
  <c r="G1993" i="32"/>
  <c r="F1994" i="32"/>
  <c r="G1994" i="32"/>
  <c r="F1995" i="32"/>
  <c r="G1995" i="32"/>
  <c r="F1996" i="32"/>
  <c r="G1996" i="32"/>
  <c r="F1997" i="32"/>
  <c r="G1997" i="32"/>
  <c r="F1998" i="32"/>
  <c r="G1998" i="32"/>
  <c r="F1999" i="32"/>
  <c r="G1999" i="32"/>
  <c r="F2000" i="32"/>
  <c r="G2000" i="32"/>
  <c r="F2001" i="32"/>
  <c r="G2001" i="32"/>
  <c r="F2002" i="32"/>
  <c r="G2002" i="32"/>
  <c r="B301" i="32"/>
  <c r="C301" i="32" s="1"/>
  <c r="B302" i="32"/>
  <c r="C302" i="32" s="1"/>
  <c r="B303" i="32"/>
  <c r="C303" i="32" s="1"/>
  <c r="B304" i="32"/>
  <c r="C304" i="32" s="1"/>
  <c r="B305" i="32"/>
  <c r="C305" i="32" s="1"/>
  <c r="B306" i="32"/>
  <c r="C306" i="32" s="1"/>
  <c r="B307" i="32"/>
  <c r="C307" i="32" s="1"/>
  <c r="B308" i="32"/>
  <c r="C308" i="32" s="1"/>
  <c r="B309" i="32"/>
  <c r="C309" i="32" s="1"/>
  <c r="B310" i="32"/>
  <c r="C310" i="32" s="1"/>
  <c r="B311" i="32"/>
  <c r="C311" i="32" s="1"/>
  <c r="B312" i="32"/>
  <c r="C312" i="32" s="1"/>
  <c r="B313" i="32"/>
  <c r="C313" i="32" s="1"/>
  <c r="B314" i="32"/>
  <c r="C314" i="32" s="1"/>
  <c r="B315" i="32"/>
  <c r="C315" i="32" s="1"/>
  <c r="B316" i="32"/>
  <c r="C316" i="32" s="1"/>
  <c r="B317" i="32"/>
  <c r="C317" i="32" s="1"/>
  <c r="B318" i="32"/>
  <c r="C318" i="32" s="1"/>
  <c r="B319" i="32"/>
  <c r="C319" i="32" s="1"/>
  <c r="B320" i="32"/>
  <c r="C320" i="32" s="1"/>
  <c r="B321" i="32"/>
  <c r="C321" i="32" s="1"/>
  <c r="B322" i="32"/>
  <c r="C322" i="32" s="1"/>
  <c r="B323" i="32"/>
  <c r="C323" i="32" s="1"/>
  <c r="B324" i="32"/>
  <c r="C324" i="32" s="1"/>
  <c r="B325" i="32"/>
  <c r="C325" i="32" s="1"/>
  <c r="B326" i="32"/>
  <c r="C326" i="32" s="1"/>
  <c r="B327" i="32"/>
  <c r="C327" i="32" s="1"/>
  <c r="B328" i="32"/>
  <c r="C328" i="32" s="1"/>
  <c r="B329" i="32"/>
  <c r="C329" i="32" s="1"/>
  <c r="B330" i="32"/>
  <c r="C330" i="32" s="1"/>
  <c r="B331" i="32"/>
  <c r="C331" i="32" s="1"/>
  <c r="B332" i="32"/>
  <c r="C332" i="32" s="1"/>
  <c r="B333" i="32"/>
  <c r="C333" i="32" s="1"/>
  <c r="B334" i="32"/>
  <c r="C334" i="32" s="1"/>
  <c r="B335" i="32"/>
  <c r="C335" i="32" s="1"/>
  <c r="B336" i="32"/>
  <c r="C336" i="32" s="1"/>
  <c r="B337" i="32"/>
  <c r="C337" i="32" s="1"/>
  <c r="B338" i="32"/>
  <c r="C338" i="32" s="1"/>
  <c r="B339" i="32"/>
  <c r="C339" i="32" s="1"/>
  <c r="B340" i="32"/>
  <c r="C340" i="32" s="1"/>
  <c r="B341" i="32"/>
  <c r="C341" i="32" s="1"/>
  <c r="B342" i="32"/>
  <c r="C342" i="32" s="1"/>
  <c r="B343" i="32"/>
  <c r="C343" i="32" s="1"/>
  <c r="B344" i="32"/>
  <c r="C344" i="32" s="1"/>
  <c r="B345" i="32"/>
  <c r="C345" i="32" s="1"/>
  <c r="B346" i="32"/>
  <c r="C346" i="32" s="1"/>
  <c r="B347" i="32"/>
  <c r="C347" i="32" s="1"/>
  <c r="B348" i="32"/>
  <c r="C348" i="32" s="1"/>
  <c r="B349" i="32"/>
  <c r="C349" i="32" s="1"/>
  <c r="B350" i="32"/>
  <c r="C350" i="32" s="1"/>
  <c r="B351" i="32"/>
  <c r="C351" i="32" s="1"/>
  <c r="B352" i="32"/>
  <c r="C352" i="32" s="1"/>
  <c r="B353" i="32"/>
  <c r="C353" i="32" s="1"/>
  <c r="B354" i="32"/>
  <c r="C354" i="32" s="1"/>
  <c r="B355" i="32"/>
  <c r="C355" i="32" s="1"/>
  <c r="B356" i="32"/>
  <c r="C356" i="32" s="1"/>
  <c r="B357" i="32"/>
  <c r="C357" i="32" s="1"/>
  <c r="B358" i="32"/>
  <c r="C358" i="32" s="1"/>
  <c r="B359" i="32"/>
  <c r="C359" i="32" s="1"/>
  <c r="B360" i="32"/>
  <c r="C360" i="32" s="1"/>
  <c r="B361" i="32"/>
  <c r="C361" i="32" s="1"/>
  <c r="B362" i="32"/>
  <c r="C362" i="32" s="1"/>
  <c r="B363" i="32"/>
  <c r="C363" i="32" s="1"/>
  <c r="B364" i="32"/>
  <c r="C364" i="32" s="1"/>
  <c r="B365" i="32"/>
  <c r="C365" i="32" s="1"/>
  <c r="B366" i="32"/>
  <c r="C366" i="32" s="1"/>
  <c r="B367" i="32"/>
  <c r="C367" i="32" s="1"/>
  <c r="B368" i="32"/>
  <c r="C368" i="32" s="1"/>
  <c r="B369" i="32"/>
  <c r="C369" i="32" s="1"/>
  <c r="B370" i="32"/>
  <c r="C370" i="32" s="1"/>
  <c r="B371" i="32"/>
  <c r="C371" i="32" s="1"/>
  <c r="B372" i="32"/>
  <c r="C372" i="32" s="1"/>
  <c r="B373" i="32"/>
  <c r="C373" i="32" s="1"/>
  <c r="B374" i="32"/>
  <c r="C374" i="32" s="1"/>
  <c r="B375" i="32"/>
  <c r="C375" i="32" s="1"/>
  <c r="B376" i="32"/>
  <c r="C376" i="32" s="1"/>
  <c r="B377" i="32"/>
  <c r="C377" i="32" s="1"/>
  <c r="B378" i="32"/>
  <c r="C378" i="32" s="1"/>
  <c r="B379" i="32"/>
  <c r="C379" i="32" s="1"/>
  <c r="B380" i="32"/>
  <c r="C380" i="32" s="1"/>
  <c r="B381" i="32"/>
  <c r="C381" i="32" s="1"/>
  <c r="B382" i="32"/>
  <c r="C382" i="32" s="1"/>
  <c r="B383" i="32"/>
  <c r="C383" i="32" s="1"/>
  <c r="B384" i="32"/>
  <c r="C384" i="32" s="1"/>
  <c r="B385" i="32"/>
  <c r="C385" i="32" s="1"/>
  <c r="B386" i="32"/>
  <c r="C386" i="32" s="1"/>
  <c r="B387" i="32"/>
  <c r="C387" i="32" s="1"/>
  <c r="B388" i="32"/>
  <c r="C388" i="32" s="1"/>
  <c r="B389" i="32"/>
  <c r="C389" i="32" s="1"/>
  <c r="B390" i="32"/>
  <c r="C390" i="32" s="1"/>
  <c r="B391" i="32"/>
  <c r="C391" i="32" s="1"/>
  <c r="B392" i="32"/>
  <c r="C392" i="32" s="1"/>
  <c r="B393" i="32"/>
  <c r="C393" i="32" s="1"/>
  <c r="B394" i="32"/>
  <c r="C394" i="32" s="1"/>
  <c r="B395" i="32"/>
  <c r="C395" i="32" s="1"/>
  <c r="B396" i="32"/>
  <c r="C396" i="32" s="1"/>
  <c r="B397" i="32"/>
  <c r="C397" i="32" s="1"/>
  <c r="B398" i="32"/>
  <c r="C398" i="32" s="1"/>
  <c r="B399" i="32"/>
  <c r="C399" i="32" s="1"/>
  <c r="B400" i="32"/>
  <c r="C400" i="32" s="1"/>
  <c r="B401" i="32"/>
  <c r="C401" i="32" s="1"/>
  <c r="B402" i="32"/>
  <c r="C402" i="32" s="1"/>
  <c r="B403" i="32"/>
  <c r="C403" i="32" s="1"/>
  <c r="B404" i="32"/>
  <c r="C404" i="32" s="1"/>
  <c r="B405" i="32"/>
  <c r="C405" i="32" s="1"/>
  <c r="B406" i="32"/>
  <c r="C406" i="32" s="1"/>
  <c r="B407" i="32"/>
  <c r="C407" i="32" s="1"/>
  <c r="B408" i="32"/>
  <c r="C408" i="32" s="1"/>
  <c r="B409" i="32"/>
  <c r="C409" i="32" s="1"/>
  <c r="B410" i="32"/>
  <c r="C410" i="32" s="1"/>
  <c r="B411" i="32"/>
  <c r="C411" i="32" s="1"/>
  <c r="B412" i="32"/>
  <c r="C412" i="32" s="1"/>
  <c r="B413" i="32"/>
  <c r="C413" i="32" s="1"/>
  <c r="B414" i="32"/>
  <c r="C414" i="32" s="1"/>
  <c r="B415" i="32"/>
  <c r="C415" i="32" s="1"/>
  <c r="B416" i="32"/>
  <c r="C416" i="32" s="1"/>
  <c r="B417" i="32"/>
  <c r="C417" i="32" s="1"/>
  <c r="B418" i="32"/>
  <c r="C418" i="32" s="1"/>
  <c r="B419" i="32"/>
  <c r="C419" i="32" s="1"/>
  <c r="B420" i="32"/>
  <c r="C420" i="32" s="1"/>
  <c r="B421" i="32"/>
  <c r="C421" i="32" s="1"/>
  <c r="B422" i="32"/>
  <c r="C422" i="32" s="1"/>
  <c r="B423" i="32"/>
  <c r="C423" i="32" s="1"/>
  <c r="B424" i="32"/>
  <c r="C424" i="32" s="1"/>
  <c r="B425" i="32"/>
  <c r="C425" i="32" s="1"/>
  <c r="B426" i="32"/>
  <c r="C426" i="32" s="1"/>
  <c r="B427" i="32"/>
  <c r="C427" i="32" s="1"/>
  <c r="B428" i="32"/>
  <c r="C428" i="32" s="1"/>
  <c r="B429" i="32"/>
  <c r="C429" i="32" s="1"/>
  <c r="B430" i="32"/>
  <c r="C430" i="32" s="1"/>
  <c r="B431" i="32"/>
  <c r="C431" i="32" s="1"/>
  <c r="B432" i="32"/>
  <c r="C432" i="32" s="1"/>
  <c r="B433" i="32"/>
  <c r="C433" i="32" s="1"/>
  <c r="B434" i="32"/>
  <c r="C434" i="32" s="1"/>
  <c r="B435" i="32"/>
  <c r="C435" i="32" s="1"/>
  <c r="B436" i="32"/>
  <c r="C436" i="32" s="1"/>
  <c r="B437" i="32"/>
  <c r="C437" i="32" s="1"/>
  <c r="B438" i="32"/>
  <c r="C438" i="32" s="1"/>
  <c r="B439" i="32"/>
  <c r="C439" i="32" s="1"/>
  <c r="B440" i="32"/>
  <c r="C440" i="32" s="1"/>
  <c r="B441" i="32"/>
  <c r="C441" i="32" s="1"/>
  <c r="B442" i="32"/>
  <c r="C442" i="32" s="1"/>
  <c r="B443" i="32"/>
  <c r="C443" i="32" s="1"/>
  <c r="B444" i="32"/>
  <c r="C444" i="32" s="1"/>
  <c r="B445" i="32"/>
  <c r="C445" i="32" s="1"/>
  <c r="B446" i="32"/>
  <c r="C446" i="32" s="1"/>
  <c r="B447" i="32"/>
  <c r="C447" i="32" s="1"/>
  <c r="B448" i="32"/>
  <c r="C448" i="32" s="1"/>
  <c r="B449" i="32"/>
  <c r="C449" i="32" s="1"/>
  <c r="B450" i="32"/>
  <c r="C450" i="32" s="1"/>
  <c r="B451" i="32"/>
  <c r="C451" i="32" s="1"/>
  <c r="B452" i="32"/>
  <c r="C452" i="32" s="1"/>
  <c r="B453" i="32"/>
  <c r="C453" i="32" s="1"/>
  <c r="B454" i="32"/>
  <c r="C454" i="32" s="1"/>
  <c r="B455" i="32"/>
  <c r="C455" i="32" s="1"/>
  <c r="B456" i="32"/>
  <c r="C456" i="32" s="1"/>
  <c r="B457" i="32"/>
  <c r="C457" i="32" s="1"/>
  <c r="B458" i="32"/>
  <c r="C458" i="32" s="1"/>
  <c r="B459" i="32"/>
  <c r="C459" i="32" s="1"/>
  <c r="B460" i="32"/>
  <c r="C460" i="32" s="1"/>
  <c r="B461" i="32"/>
  <c r="C461" i="32" s="1"/>
  <c r="B462" i="32"/>
  <c r="C462" i="32" s="1"/>
  <c r="B463" i="32"/>
  <c r="C463" i="32" s="1"/>
  <c r="B464" i="32"/>
  <c r="C464" i="32" s="1"/>
  <c r="B465" i="32"/>
  <c r="C465" i="32" s="1"/>
  <c r="B466" i="32"/>
  <c r="C466" i="32" s="1"/>
  <c r="B467" i="32"/>
  <c r="C467" i="32" s="1"/>
  <c r="B468" i="32"/>
  <c r="C468" i="32" s="1"/>
  <c r="B469" i="32"/>
  <c r="C469" i="32" s="1"/>
  <c r="B470" i="32"/>
  <c r="C470" i="32" s="1"/>
  <c r="B471" i="32"/>
  <c r="C471" i="32" s="1"/>
  <c r="B472" i="32"/>
  <c r="C472" i="32" s="1"/>
  <c r="B473" i="32"/>
  <c r="C473" i="32" s="1"/>
  <c r="B474" i="32"/>
  <c r="C474" i="32" s="1"/>
  <c r="B475" i="32"/>
  <c r="C475" i="32" s="1"/>
  <c r="B476" i="32"/>
  <c r="C476" i="32" s="1"/>
  <c r="B477" i="32"/>
  <c r="C477" i="32" s="1"/>
  <c r="B478" i="32"/>
  <c r="C478" i="32" s="1"/>
  <c r="B479" i="32"/>
  <c r="C479" i="32" s="1"/>
  <c r="B480" i="32"/>
  <c r="C480" i="32" s="1"/>
  <c r="B481" i="32"/>
  <c r="C481" i="32" s="1"/>
  <c r="B482" i="32"/>
  <c r="C482" i="32" s="1"/>
  <c r="B483" i="32"/>
  <c r="C483" i="32" s="1"/>
  <c r="B484" i="32"/>
  <c r="C484" i="32" s="1"/>
  <c r="B485" i="32"/>
  <c r="C485" i="32" s="1"/>
  <c r="B486" i="32"/>
  <c r="C486" i="32" s="1"/>
  <c r="B487" i="32"/>
  <c r="C487" i="32" s="1"/>
  <c r="B488" i="32"/>
  <c r="C488" i="32" s="1"/>
  <c r="B489" i="32"/>
  <c r="C489" i="32" s="1"/>
  <c r="B490" i="32"/>
  <c r="C490" i="32" s="1"/>
  <c r="B491" i="32"/>
  <c r="C491" i="32" s="1"/>
  <c r="B492" i="32"/>
  <c r="C492" i="32" s="1"/>
  <c r="B493" i="32"/>
  <c r="C493" i="32" s="1"/>
  <c r="B494" i="32"/>
  <c r="C494" i="32" s="1"/>
  <c r="B495" i="32"/>
  <c r="C495" i="32" s="1"/>
  <c r="B496" i="32"/>
  <c r="C496" i="32" s="1"/>
  <c r="B497" i="32"/>
  <c r="C497" i="32" s="1"/>
  <c r="B498" i="32"/>
  <c r="C498" i="32" s="1"/>
  <c r="B499" i="32"/>
  <c r="C499" i="32" s="1"/>
  <c r="B500" i="32"/>
  <c r="C500" i="32" s="1"/>
  <c r="B501" i="32"/>
  <c r="C501" i="32" s="1"/>
  <c r="B502" i="32"/>
  <c r="C502" i="32" s="1"/>
  <c r="B503" i="32"/>
  <c r="C503" i="32" s="1"/>
  <c r="B504" i="32"/>
  <c r="C504" i="32" s="1"/>
  <c r="B505" i="32"/>
  <c r="C505" i="32" s="1"/>
  <c r="B506" i="32"/>
  <c r="C506" i="32" s="1"/>
  <c r="B507" i="32"/>
  <c r="C507" i="32" s="1"/>
  <c r="B508" i="32"/>
  <c r="C508" i="32" s="1"/>
  <c r="B509" i="32"/>
  <c r="C509" i="32" s="1"/>
  <c r="B510" i="32"/>
  <c r="C510" i="32" s="1"/>
  <c r="B511" i="32"/>
  <c r="C511" i="32" s="1"/>
  <c r="B512" i="32"/>
  <c r="C512" i="32" s="1"/>
  <c r="B513" i="32"/>
  <c r="C513" i="32" s="1"/>
  <c r="B514" i="32"/>
  <c r="C514" i="32" s="1"/>
  <c r="B515" i="32"/>
  <c r="C515" i="32" s="1"/>
  <c r="B516" i="32"/>
  <c r="C516" i="32" s="1"/>
  <c r="B517" i="32"/>
  <c r="C517" i="32" s="1"/>
  <c r="B518" i="32"/>
  <c r="C518" i="32" s="1"/>
  <c r="B519" i="32"/>
  <c r="C519" i="32" s="1"/>
  <c r="B520" i="32"/>
  <c r="C520" i="32" s="1"/>
  <c r="B521" i="32"/>
  <c r="C521" i="32" s="1"/>
  <c r="B522" i="32"/>
  <c r="C522" i="32" s="1"/>
  <c r="B523" i="32"/>
  <c r="C523" i="32" s="1"/>
  <c r="B524" i="32"/>
  <c r="C524" i="32" s="1"/>
  <c r="B525" i="32"/>
  <c r="C525" i="32" s="1"/>
  <c r="B526" i="32"/>
  <c r="C526" i="32" s="1"/>
  <c r="B527" i="32"/>
  <c r="C527" i="32" s="1"/>
  <c r="B528" i="32"/>
  <c r="C528" i="32" s="1"/>
  <c r="B529" i="32"/>
  <c r="C529" i="32" s="1"/>
  <c r="B530" i="32"/>
  <c r="C530" i="32" s="1"/>
  <c r="B531" i="32"/>
  <c r="C531" i="32" s="1"/>
  <c r="B532" i="32"/>
  <c r="C532" i="32" s="1"/>
  <c r="B533" i="32"/>
  <c r="C533" i="32" s="1"/>
  <c r="B534" i="32"/>
  <c r="C534" i="32" s="1"/>
  <c r="B535" i="32"/>
  <c r="C535" i="32" s="1"/>
  <c r="B536" i="32"/>
  <c r="C536" i="32" s="1"/>
  <c r="B537" i="32"/>
  <c r="C537" i="32" s="1"/>
  <c r="B538" i="32"/>
  <c r="C538" i="32" s="1"/>
  <c r="B539" i="32"/>
  <c r="C539" i="32" s="1"/>
  <c r="B540" i="32"/>
  <c r="C540" i="32" s="1"/>
  <c r="B541" i="32"/>
  <c r="C541" i="32" s="1"/>
  <c r="B542" i="32"/>
  <c r="C542" i="32" s="1"/>
  <c r="B543" i="32"/>
  <c r="C543" i="32" s="1"/>
  <c r="B544" i="32"/>
  <c r="C544" i="32" s="1"/>
  <c r="B545" i="32"/>
  <c r="C545" i="32" s="1"/>
  <c r="B546" i="32"/>
  <c r="C546" i="32" s="1"/>
  <c r="B547" i="32"/>
  <c r="C547" i="32" s="1"/>
  <c r="B548" i="32"/>
  <c r="C548" i="32" s="1"/>
  <c r="B549" i="32"/>
  <c r="C549" i="32" s="1"/>
  <c r="B550" i="32"/>
  <c r="C550" i="32" s="1"/>
  <c r="B551" i="32"/>
  <c r="C551" i="32" s="1"/>
  <c r="B552" i="32"/>
  <c r="C552" i="32" s="1"/>
  <c r="B553" i="32"/>
  <c r="C553" i="32" s="1"/>
  <c r="B554" i="32"/>
  <c r="C554" i="32" s="1"/>
  <c r="B555" i="32"/>
  <c r="C555" i="32" s="1"/>
  <c r="B556" i="32"/>
  <c r="C556" i="32" s="1"/>
  <c r="B557" i="32"/>
  <c r="C557" i="32" s="1"/>
  <c r="B558" i="32"/>
  <c r="C558" i="32" s="1"/>
  <c r="B559" i="32"/>
  <c r="C559" i="32" s="1"/>
  <c r="B560" i="32"/>
  <c r="C560" i="32" s="1"/>
  <c r="B561" i="32"/>
  <c r="C561" i="32" s="1"/>
  <c r="B562" i="32"/>
  <c r="C562" i="32" s="1"/>
  <c r="B563" i="32"/>
  <c r="C563" i="32" s="1"/>
  <c r="B564" i="32"/>
  <c r="C564" i="32" s="1"/>
  <c r="B565" i="32"/>
  <c r="C565" i="32" s="1"/>
  <c r="B566" i="32"/>
  <c r="C566" i="32" s="1"/>
  <c r="B567" i="32"/>
  <c r="C567" i="32" s="1"/>
  <c r="B568" i="32"/>
  <c r="C568" i="32" s="1"/>
  <c r="B569" i="32"/>
  <c r="C569" i="32" s="1"/>
  <c r="B570" i="32"/>
  <c r="C570" i="32" s="1"/>
  <c r="B571" i="32"/>
  <c r="C571" i="32" s="1"/>
  <c r="B572" i="32"/>
  <c r="C572" i="32" s="1"/>
  <c r="B573" i="32"/>
  <c r="C573" i="32" s="1"/>
  <c r="B574" i="32"/>
  <c r="C574" i="32" s="1"/>
  <c r="B575" i="32"/>
  <c r="C575" i="32" s="1"/>
  <c r="B576" i="32"/>
  <c r="C576" i="32" s="1"/>
  <c r="B577" i="32"/>
  <c r="C577" i="32" s="1"/>
  <c r="B578" i="32"/>
  <c r="C578" i="32" s="1"/>
  <c r="B579" i="32"/>
  <c r="C579" i="32" s="1"/>
  <c r="B580" i="32"/>
  <c r="C580" i="32" s="1"/>
  <c r="B581" i="32"/>
  <c r="C581" i="32" s="1"/>
  <c r="B582" i="32"/>
  <c r="C582" i="32" s="1"/>
  <c r="B583" i="32"/>
  <c r="C583" i="32" s="1"/>
  <c r="B584" i="32"/>
  <c r="C584" i="32" s="1"/>
  <c r="B585" i="32"/>
  <c r="C585" i="32" s="1"/>
  <c r="B586" i="32"/>
  <c r="C586" i="32" s="1"/>
  <c r="B587" i="32"/>
  <c r="C587" i="32" s="1"/>
  <c r="B588" i="32"/>
  <c r="C588" i="32" s="1"/>
  <c r="B589" i="32"/>
  <c r="C589" i="32" s="1"/>
  <c r="B590" i="32"/>
  <c r="C590" i="32" s="1"/>
  <c r="B591" i="32"/>
  <c r="C591" i="32" s="1"/>
  <c r="B592" i="32"/>
  <c r="C592" i="32" s="1"/>
  <c r="B593" i="32"/>
  <c r="C593" i="32" s="1"/>
  <c r="B594" i="32"/>
  <c r="C594" i="32" s="1"/>
  <c r="B595" i="32"/>
  <c r="C595" i="32" s="1"/>
  <c r="B596" i="32"/>
  <c r="C596" i="32" s="1"/>
  <c r="B597" i="32"/>
  <c r="C597" i="32" s="1"/>
  <c r="B598" i="32"/>
  <c r="C598" i="32" s="1"/>
  <c r="B599" i="32"/>
  <c r="C599" i="32" s="1"/>
  <c r="B600" i="32"/>
  <c r="C600" i="32" s="1"/>
  <c r="B601" i="32"/>
  <c r="C601" i="32" s="1"/>
  <c r="B602" i="32"/>
  <c r="C602" i="32" s="1"/>
  <c r="B603" i="32"/>
  <c r="C603" i="32" s="1"/>
  <c r="B604" i="32"/>
  <c r="C604" i="32" s="1"/>
  <c r="B605" i="32"/>
  <c r="C605" i="32" s="1"/>
  <c r="B606" i="32"/>
  <c r="C606" i="32" s="1"/>
  <c r="B607" i="32"/>
  <c r="C607" i="32" s="1"/>
  <c r="B608" i="32"/>
  <c r="C608" i="32" s="1"/>
  <c r="B609" i="32"/>
  <c r="C609" i="32" s="1"/>
  <c r="B610" i="32"/>
  <c r="C610" i="32" s="1"/>
  <c r="B611" i="32"/>
  <c r="C611" i="32" s="1"/>
  <c r="B612" i="32"/>
  <c r="C612" i="32" s="1"/>
  <c r="B613" i="32"/>
  <c r="C613" i="32" s="1"/>
  <c r="B614" i="32"/>
  <c r="C614" i="32" s="1"/>
  <c r="B615" i="32"/>
  <c r="C615" i="32" s="1"/>
  <c r="B616" i="32"/>
  <c r="C616" i="32" s="1"/>
  <c r="B617" i="32"/>
  <c r="C617" i="32" s="1"/>
  <c r="B618" i="32"/>
  <c r="C618" i="32" s="1"/>
  <c r="B619" i="32"/>
  <c r="C619" i="32" s="1"/>
  <c r="B620" i="32"/>
  <c r="C620" i="32" s="1"/>
  <c r="B621" i="32"/>
  <c r="C621" i="32" s="1"/>
  <c r="B622" i="32"/>
  <c r="C622" i="32" s="1"/>
  <c r="B623" i="32"/>
  <c r="C623" i="32" s="1"/>
  <c r="B624" i="32"/>
  <c r="C624" i="32" s="1"/>
  <c r="B625" i="32"/>
  <c r="C625" i="32" s="1"/>
  <c r="B626" i="32"/>
  <c r="C626" i="32" s="1"/>
  <c r="B627" i="32"/>
  <c r="C627" i="32" s="1"/>
  <c r="B628" i="32"/>
  <c r="C628" i="32" s="1"/>
  <c r="B629" i="32"/>
  <c r="C629" i="32" s="1"/>
  <c r="B630" i="32"/>
  <c r="C630" i="32" s="1"/>
  <c r="B631" i="32"/>
  <c r="C631" i="32" s="1"/>
  <c r="B632" i="32"/>
  <c r="C632" i="32" s="1"/>
  <c r="B633" i="32"/>
  <c r="C633" i="32" s="1"/>
  <c r="B634" i="32"/>
  <c r="C634" i="32" s="1"/>
  <c r="B635" i="32"/>
  <c r="C635" i="32" s="1"/>
  <c r="B636" i="32"/>
  <c r="C636" i="32" s="1"/>
  <c r="B637" i="32"/>
  <c r="C637" i="32" s="1"/>
  <c r="B638" i="32"/>
  <c r="C638" i="32" s="1"/>
  <c r="B639" i="32"/>
  <c r="C639" i="32" s="1"/>
  <c r="B640" i="32"/>
  <c r="C640" i="32" s="1"/>
  <c r="B641" i="32"/>
  <c r="C641" i="32" s="1"/>
  <c r="B642" i="32"/>
  <c r="C642" i="32" s="1"/>
  <c r="B643" i="32"/>
  <c r="C643" i="32" s="1"/>
  <c r="B644" i="32"/>
  <c r="C644" i="32" s="1"/>
  <c r="B645" i="32"/>
  <c r="C645" i="32" s="1"/>
  <c r="B646" i="32"/>
  <c r="C646" i="32" s="1"/>
  <c r="B647" i="32"/>
  <c r="C647" i="32" s="1"/>
  <c r="B648" i="32"/>
  <c r="C648" i="32" s="1"/>
  <c r="B649" i="32"/>
  <c r="C649" i="32" s="1"/>
  <c r="B650" i="32"/>
  <c r="C650" i="32" s="1"/>
  <c r="B651" i="32"/>
  <c r="C651" i="32" s="1"/>
  <c r="B652" i="32"/>
  <c r="C652" i="32" s="1"/>
  <c r="B653" i="32"/>
  <c r="C653" i="32" s="1"/>
  <c r="B654" i="32"/>
  <c r="C654" i="32" s="1"/>
  <c r="B655" i="32"/>
  <c r="C655" i="32" s="1"/>
  <c r="B656" i="32"/>
  <c r="C656" i="32" s="1"/>
  <c r="B657" i="32"/>
  <c r="C657" i="32" s="1"/>
  <c r="B658" i="32"/>
  <c r="C658" i="32" s="1"/>
  <c r="B659" i="32"/>
  <c r="C659" i="32" s="1"/>
  <c r="B660" i="32"/>
  <c r="C660" i="32" s="1"/>
  <c r="B661" i="32"/>
  <c r="C661" i="32" s="1"/>
  <c r="B662" i="32"/>
  <c r="C662" i="32" s="1"/>
  <c r="B663" i="32"/>
  <c r="C663" i="32" s="1"/>
  <c r="B664" i="32"/>
  <c r="C664" i="32" s="1"/>
  <c r="B665" i="32"/>
  <c r="C665" i="32" s="1"/>
  <c r="B666" i="32"/>
  <c r="C666" i="32" s="1"/>
  <c r="B667" i="32"/>
  <c r="C667" i="32" s="1"/>
  <c r="B668" i="32"/>
  <c r="C668" i="32" s="1"/>
  <c r="B669" i="32"/>
  <c r="C669" i="32" s="1"/>
  <c r="B670" i="32"/>
  <c r="C670" i="32" s="1"/>
  <c r="B671" i="32"/>
  <c r="C671" i="32" s="1"/>
  <c r="B672" i="32"/>
  <c r="C672" i="32" s="1"/>
  <c r="B673" i="32"/>
  <c r="C673" i="32" s="1"/>
  <c r="B674" i="32"/>
  <c r="C674" i="32" s="1"/>
  <c r="B675" i="32"/>
  <c r="C675" i="32" s="1"/>
  <c r="B676" i="32"/>
  <c r="C676" i="32" s="1"/>
  <c r="B677" i="32"/>
  <c r="C677" i="32" s="1"/>
  <c r="B678" i="32"/>
  <c r="C678" i="32" s="1"/>
  <c r="B679" i="32"/>
  <c r="C679" i="32" s="1"/>
  <c r="B680" i="32"/>
  <c r="C680" i="32" s="1"/>
  <c r="B681" i="32"/>
  <c r="C681" i="32" s="1"/>
  <c r="B682" i="32"/>
  <c r="C682" i="32" s="1"/>
  <c r="B683" i="32"/>
  <c r="C683" i="32" s="1"/>
  <c r="B684" i="32"/>
  <c r="C684" i="32" s="1"/>
  <c r="B685" i="32"/>
  <c r="C685" i="32" s="1"/>
  <c r="B686" i="32"/>
  <c r="C686" i="32" s="1"/>
  <c r="B687" i="32"/>
  <c r="C687" i="32" s="1"/>
  <c r="B688" i="32"/>
  <c r="C688" i="32" s="1"/>
  <c r="B689" i="32"/>
  <c r="C689" i="32" s="1"/>
  <c r="B690" i="32"/>
  <c r="C690" i="32" s="1"/>
  <c r="B691" i="32"/>
  <c r="C691" i="32" s="1"/>
  <c r="B692" i="32"/>
  <c r="C692" i="32" s="1"/>
  <c r="B693" i="32"/>
  <c r="C693" i="32" s="1"/>
  <c r="B694" i="32"/>
  <c r="C694" i="32" s="1"/>
  <c r="B695" i="32"/>
  <c r="C695" i="32" s="1"/>
  <c r="B696" i="32"/>
  <c r="C696" i="32" s="1"/>
  <c r="B697" i="32"/>
  <c r="C697" i="32" s="1"/>
  <c r="B698" i="32"/>
  <c r="C698" i="32" s="1"/>
  <c r="B699" i="32"/>
  <c r="C699" i="32" s="1"/>
  <c r="B700" i="32"/>
  <c r="C700" i="32" s="1"/>
  <c r="B701" i="32"/>
  <c r="C701" i="32" s="1"/>
  <c r="B702" i="32"/>
  <c r="C702" i="32" s="1"/>
  <c r="B703" i="32"/>
  <c r="C703" i="32" s="1"/>
  <c r="B704" i="32"/>
  <c r="C704" i="32" s="1"/>
  <c r="B705" i="32"/>
  <c r="C705" i="32" s="1"/>
  <c r="B706" i="32"/>
  <c r="C706" i="32" s="1"/>
  <c r="B707" i="32"/>
  <c r="C707" i="32" s="1"/>
  <c r="B708" i="32"/>
  <c r="C708" i="32" s="1"/>
  <c r="B709" i="32"/>
  <c r="C709" i="32" s="1"/>
  <c r="B710" i="32"/>
  <c r="C710" i="32" s="1"/>
  <c r="B711" i="32"/>
  <c r="C711" i="32" s="1"/>
  <c r="B712" i="32"/>
  <c r="C712" i="32" s="1"/>
  <c r="B713" i="32"/>
  <c r="C713" i="32" s="1"/>
  <c r="B714" i="32"/>
  <c r="C714" i="32" s="1"/>
  <c r="B715" i="32"/>
  <c r="C715" i="32" s="1"/>
  <c r="B716" i="32"/>
  <c r="C716" i="32" s="1"/>
  <c r="B717" i="32"/>
  <c r="C717" i="32" s="1"/>
  <c r="B718" i="32"/>
  <c r="C718" i="32" s="1"/>
  <c r="B719" i="32"/>
  <c r="C719" i="32" s="1"/>
  <c r="B720" i="32"/>
  <c r="C720" i="32" s="1"/>
  <c r="B721" i="32"/>
  <c r="C721" i="32" s="1"/>
  <c r="B722" i="32"/>
  <c r="C722" i="32" s="1"/>
  <c r="B723" i="32"/>
  <c r="C723" i="32" s="1"/>
  <c r="B724" i="32"/>
  <c r="C724" i="32" s="1"/>
  <c r="B725" i="32"/>
  <c r="C725" i="32" s="1"/>
  <c r="B726" i="32"/>
  <c r="C726" i="32" s="1"/>
  <c r="B727" i="32"/>
  <c r="C727" i="32" s="1"/>
  <c r="B728" i="32"/>
  <c r="C728" i="32" s="1"/>
  <c r="B729" i="32"/>
  <c r="C729" i="32" s="1"/>
  <c r="B730" i="32"/>
  <c r="C730" i="32" s="1"/>
  <c r="B731" i="32"/>
  <c r="C731" i="32" s="1"/>
  <c r="B732" i="32"/>
  <c r="C732" i="32" s="1"/>
  <c r="B733" i="32"/>
  <c r="C733" i="32" s="1"/>
  <c r="B734" i="32"/>
  <c r="C734" i="32" s="1"/>
  <c r="B735" i="32"/>
  <c r="C735" i="32" s="1"/>
  <c r="B736" i="32"/>
  <c r="C736" i="32" s="1"/>
  <c r="B737" i="32"/>
  <c r="C737" i="32" s="1"/>
  <c r="B738" i="32"/>
  <c r="C738" i="32" s="1"/>
  <c r="B739" i="32"/>
  <c r="C739" i="32" s="1"/>
  <c r="B740" i="32"/>
  <c r="C740" i="32" s="1"/>
  <c r="B741" i="32"/>
  <c r="C741" i="32" s="1"/>
  <c r="B742" i="32"/>
  <c r="C742" i="32" s="1"/>
  <c r="B743" i="32"/>
  <c r="C743" i="32" s="1"/>
  <c r="B744" i="32"/>
  <c r="C744" i="32" s="1"/>
  <c r="B745" i="32"/>
  <c r="C745" i="32" s="1"/>
  <c r="B746" i="32"/>
  <c r="C746" i="32" s="1"/>
  <c r="B747" i="32"/>
  <c r="C747" i="32" s="1"/>
  <c r="B748" i="32"/>
  <c r="C748" i="32" s="1"/>
  <c r="B749" i="32"/>
  <c r="C749" i="32" s="1"/>
  <c r="B750" i="32"/>
  <c r="C750" i="32" s="1"/>
  <c r="B751" i="32"/>
  <c r="C751" i="32" s="1"/>
  <c r="B752" i="32"/>
  <c r="C752" i="32" s="1"/>
  <c r="B753" i="32"/>
  <c r="C753" i="32" s="1"/>
  <c r="B754" i="32"/>
  <c r="C754" i="32" s="1"/>
  <c r="B755" i="32"/>
  <c r="C755" i="32" s="1"/>
  <c r="B756" i="32"/>
  <c r="C756" i="32" s="1"/>
  <c r="B757" i="32"/>
  <c r="C757" i="32" s="1"/>
  <c r="B758" i="32"/>
  <c r="C758" i="32" s="1"/>
  <c r="B759" i="32"/>
  <c r="C759" i="32" s="1"/>
  <c r="B760" i="32"/>
  <c r="C760" i="32" s="1"/>
  <c r="B761" i="32"/>
  <c r="C761" i="32" s="1"/>
  <c r="B762" i="32"/>
  <c r="C762" i="32" s="1"/>
  <c r="B763" i="32"/>
  <c r="C763" i="32" s="1"/>
  <c r="B764" i="32"/>
  <c r="C764" i="32" s="1"/>
  <c r="B765" i="32"/>
  <c r="C765" i="32" s="1"/>
  <c r="B766" i="32"/>
  <c r="C766" i="32" s="1"/>
  <c r="B767" i="32"/>
  <c r="C767" i="32" s="1"/>
  <c r="B768" i="32"/>
  <c r="C768" i="32" s="1"/>
  <c r="B769" i="32"/>
  <c r="C769" i="32" s="1"/>
  <c r="B770" i="32"/>
  <c r="C770" i="32" s="1"/>
  <c r="B771" i="32"/>
  <c r="C771" i="32" s="1"/>
  <c r="B772" i="32"/>
  <c r="C772" i="32" s="1"/>
  <c r="B773" i="32"/>
  <c r="C773" i="32" s="1"/>
  <c r="B774" i="32"/>
  <c r="C774" i="32" s="1"/>
  <c r="B775" i="32"/>
  <c r="C775" i="32" s="1"/>
  <c r="B776" i="32"/>
  <c r="C776" i="32" s="1"/>
  <c r="B777" i="32"/>
  <c r="C777" i="32" s="1"/>
  <c r="B778" i="32"/>
  <c r="C778" i="32" s="1"/>
  <c r="B779" i="32"/>
  <c r="C779" i="32" s="1"/>
  <c r="B780" i="32"/>
  <c r="C780" i="32" s="1"/>
  <c r="B781" i="32"/>
  <c r="C781" i="32" s="1"/>
  <c r="B782" i="32"/>
  <c r="C782" i="32" s="1"/>
  <c r="B783" i="32"/>
  <c r="C783" i="32" s="1"/>
  <c r="B784" i="32"/>
  <c r="C784" i="32" s="1"/>
  <c r="B785" i="32"/>
  <c r="C785" i="32" s="1"/>
  <c r="B786" i="32"/>
  <c r="C786" i="32" s="1"/>
  <c r="B787" i="32"/>
  <c r="C787" i="32" s="1"/>
  <c r="B788" i="32"/>
  <c r="C788" i="32" s="1"/>
  <c r="B789" i="32"/>
  <c r="C789" i="32" s="1"/>
  <c r="B790" i="32"/>
  <c r="C790" i="32" s="1"/>
  <c r="B791" i="32"/>
  <c r="C791" i="32" s="1"/>
  <c r="B792" i="32"/>
  <c r="C792" i="32" s="1"/>
  <c r="B793" i="32"/>
  <c r="C793" i="32" s="1"/>
  <c r="B794" i="32"/>
  <c r="C794" i="32" s="1"/>
  <c r="B795" i="32"/>
  <c r="C795" i="32" s="1"/>
  <c r="B796" i="32"/>
  <c r="C796" i="32" s="1"/>
  <c r="B797" i="32"/>
  <c r="C797" i="32" s="1"/>
  <c r="B798" i="32"/>
  <c r="C798" i="32" s="1"/>
  <c r="B799" i="32"/>
  <c r="C799" i="32" s="1"/>
  <c r="B800" i="32"/>
  <c r="C800" i="32" s="1"/>
  <c r="B801" i="32"/>
  <c r="C801" i="32" s="1"/>
  <c r="B802" i="32"/>
  <c r="C802" i="32" s="1"/>
  <c r="B803" i="32"/>
  <c r="C803" i="32" s="1"/>
  <c r="B804" i="32"/>
  <c r="C804" i="32" s="1"/>
  <c r="B805" i="32"/>
  <c r="C805" i="32" s="1"/>
  <c r="B806" i="32"/>
  <c r="C806" i="32" s="1"/>
  <c r="B807" i="32"/>
  <c r="C807" i="32" s="1"/>
  <c r="B808" i="32"/>
  <c r="C808" i="32" s="1"/>
  <c r="B809" i="32"/>
  <c r="C809" i="32" s="1"/>
  <c r="B810" i="32"/>
  <c r="C810" i="32" s="1"/>
  <c r="B811" i="32"/>
  <c r="C811" i="32" s="1"/>
  <c r="B812" i="32"/>
  <c r="C812" i="32" s="1"/>
  <c r="B813" i="32"/>
  <c r="C813" i="32" s="1"/>
  <c r="B814" i="32"/>
  <c r="C814" i="32" s="1"/>
  <c r="B815" i="32"/>
  <c r="C815" i="32" s="1"/>
  <c r="B816" i="32"/>
  <c r="C816" i="32" s="1"/>
  <c r="B817" i="32"/>
  <c r="C817" i="32" s="1"/>
  <c r="B818" i="32"/>
  <c r="C818" i="32" s="1"/>
  <c r="B819" i="32"/>
  <c r="C819" i="32" s="1"/>
  <c r="B820" i="32"/>
  <c r="C820" i="32" s="1"/>
  <c r="B821" i="32"/>
  <c r="C821" i="32" s="1"/>
  <c r="B822" i="32"/>
  <c r="C822" i="32" s="1"/>
  <c r="B823" i="32"/>
  <c r="C823" i="32" s="1"/>
  <c r="B824" i="32"/>
  <c r="C824" i="32" s="1"/>
  <c r="B825" i="32"/>
  <c r="C825" i="32" s="1"/>
  <c r="B826" i="32"/>
  <c r="C826" i="32" s="1"/>
  <c r="B827" i="32"/>
  <c r="C827" i="32" s="1"/>
  <c r="B828" i="32"/>
  <c r="C828" i="32" s="1"/>
  <c r="B829" i="32"/>
  <c r="C829" i="32" s="1"/>
  <c r="B830" i="32"/>
  <c r="C830" i="32" s="1"/>
  <c r="B831" i="32"/>
  <c r="C831" i="32" s="1"/>
  <c r="B832" i="32"/>
  <c r="C832" i="32" s="1"/>
  <c r="B833" i="32"/>
  <c r="C833" i="32" s="1"/>
  <c r="B834" i="32"/>
  <c r="C834" i="32" s="1"/>
  <c r="B835" i="32"/>
  <c r="C835" i="32" s="1"/>
  <c r="B836" i="32"/>
  <c r="C836" i="32" s="1"/>
  <c r="B837" i="32"/>
  <c r="C837" i="32" s="1"/>
  <c r="B838" i="32"/>
  <c r="C838" i="32" s="1"/>
  <c r="B839" i="32"/>
  <c r="C839" i="32" s="1"/>
  <c r="B840" i="32"/>
  <c r="C840" i="32" s="1"/>
  <c r="B841" i="32"/>
  <c r="C841" i="32" s="1"/>
  <c r="B842" i="32"/>
  <c r="C842" i="32" s="1"/>
  <c r="B843" i="32"/>
  <c r="C843" i="32" s="1"/>
  <c r="B844" i="32"/>
  <c r="C844" i="32" s="1"/>
  <c r="B845" i="32"/>
  <c r="C845" i="32" s="1"/>
  <c r="B846" i="32"/>
  <c r="C846" i="32" s="1"/>
  <c r="B847" i="32"/>
  <c r="C847" i="32" s="1"/>
  <c r="B848" i="32"/>
  <c r="C848" i="32" s="1"/>
  <c r="B849" i="32"/>
  <c r="C849" i="32" s="1"/>
  <c r="B850" i="32"/>
  <c r="C850" i="32" s="1"/>
  <c r="B851" i="32"/>
  <c r="C851" i="32" s="1"/>
  <c r="B852" i="32"/>
  <c r="C852" i="32" s="1"/>
  <c r="B853" i="32"/>
  <c r="C853" i="32" s="1"/>
  <c r="B854" i="32"/>
  <c r="C854" i="32" s="1"/>
  <c r="B855" i="32"/>
  <c r="C855" i="32" s="1"/>
  <c r="B856" i="32"/>
  <c r="C856" i="32" s="1"/>
  <c r="B857" i="32"/>
  <c r="C857" i="32" s="1"/>
  <c r="B858" i="32"/>
  <c r="C858" i="32" s="1"/>
  <c r="B859" i="32"/>
  <c r="C859" i="32" s="1"/>
  <c r="B860" i="32"/>
  <c r="C860" i="32" s="1"/>
  <c r="B861" i="32"/>
  <c r="C861" i="32" s="1"/>
  <c r="B862" i="32"/>
  <c r="C862" i="32" s="1"/>
  <c r="B863" i="32"/>
  <c r="C863" i="32" s="1"/>
  <c r="B864" i="32"/>
  <c r="C864" i="32" s="1"/>
  <c r="B865" i="32"/>
  <c r="C865" i="32" s="1"/>
  <c r="B866" i="32"/>
  <c r="C866" i="32" s="1"/>
  <c r="B867" i="32"/>
  <c r="C867" i="32" s="1"/>
  <c r="B868" i="32"/>
  <c r="C868" i="32" s="1"/>
  <c r="B869" i="32"/>
  <c r="C869" i="32" s="1"/>
  <c r="B870" i="32"/>
  <c r="C870" i="32" s="1"/>
  <c r="B871" i="32"/>
  <c r="C871" i="32" s="1"/>
  <c r="B872" i="32"/>
  <c r="C872" i="32" s="1"/>
  <c r="B873" i="32"/>
  <c r="C873" i="32" s="1"/>
  <c r="B874" i="32"/>
  <c r="C874" i="32" s="1"/>
  <c r="B875" i="32"/>
  <c r="C875" i="32" s="1"/>
  <c r="B876" i="32"/>
  <c r="C876" i="32" s="1"/>
  <c r="B877" i="32"/>
  <c r="C877" i="32" s="1"/>
  <c r="B878" i="32"/>
  <c r="C878" i="32" s="1"/>
  <c r="B879" i="32"/>
  <c r="C879" i="32" s="1"/>
  <c r="B880" i="32"/>
  <c r="C880" i="32" s="1"/>
  <c r="B881" i="32"/>
  <c r="C881" i="32" s="1"/>
  <c r="B882" i="32"/>
  <c r="C882" i="32" s="1"/>
  <c r="B883" i="32"/>
  <c r="C883" i="32" s="1"/>
  <c r="B884" i="32"/>
  <c r="C884" i="32" s="1"/>
  <c r="B885" i="32"/>
  <c r="C885" i="32" s="1"/>
  <c r="B886" i="32"/>
  <c r="C886" i="32" s="1"/>
  <c r="B887" i="32"/>
  <c r="C887" i="32" s="1"/>
  <c r="B888" i="32"/>
  <c r="C888" i="32" s="1"/>
  <c r="B889" i="32"/>
  <c r="C889" i="32" s="1"/>
  <c r="B890" i="32"/>
  <c r="C890" i="32" s="1"/>
  <c r="B891" i="32"/>
  <c r="C891" i="32" s="1"/>
  <c r="B892" i="32"/>
  <c r="C892" i="32" s="1"/>
  <c r="B893" i="32"/>
  <c r="C893" i="32" s="1"/>
  <c r="B894" i="32"/>
  <c r="C894" i="32" s="1"/>
  <c r="B895" i="32"/>
  <c r="C895" i="32" s="1"/>
  <c r="B896" i="32"/>
  <c r="C896" i="32" s="1"/>
  <c r="B897" i="32"/>
  <c r="C897" i="32" s="1"/>
  <c r="B898" i="32"/>
  <c r="C898" i="32" s="1"/>
  <c r="B899" i="32"/>
  <c r="C899" i="32" s="1"/>
  <c r="B900" i="32"/>
  <c r="C900" i="32" s="1"/>
  <c r="B901" i="32"/>
  <c r="C901" i="32" s="1"/>
  <c r="B902" i="32"/>
  <c r="C902" i="32" s="1"/>
  <c r="B903" i="32"/>
  <c r="C903" i="32" s="1"/>
  <c r="B904" i="32"/>
  <c r="C904" i="32" s="1"/>
  <c r="B905" i="32"/>
  <c r="C905" i="32" s="1"/>
  <c r="B906" i="32"/>
  <c r="C906" i="32" s="1"/>
  <c r="B907" i="32"/>
  <c r="C907" i="32" s="1"/>
  <c r="B908" i="32"/>
  <c r="C908" i="32" s="1"/>
  <c r="B909" i="32"/>
  <c r="C909" i="32" s="1"/>
  <c r="B910" i="32"/>
  <c r="C910" i="32" s="1"/>
  <c r="B911" i="32"/>
  <c r="C911" i="32" s="1"/>
  <c r="B912" i="32"/>
  <c r="C912" i="32" s="1"/>
  <c r="B913" i="32"/>
  <c r="C913" i="32" s="1"/>
  <c r="B914" i="32"/>
  <c r="C914" i="32" s="1"/>
  <c r="B915" i="32"/>
  <c r="C915" i="32" s="1"/>
  <c r="B916" i="32"/>
  <c r="C916" i="32" s="1"/>
  <c r="B917" i="32"/>
  <c r="C917" i="32" s="1"/>
  <c r="B918" i="32"/>
  <c r="C918" i="32" s="1"/>
  <c r="B919" i="32"/>
  <c r="C919" i="32" s="1"/>
  <c r="B920" i="32"/>
  <c r="C920" i="32" s="1"/>
  <c r="B921" i="32"/>
  <c r="C921" i="32" s="1"/>
  <c r="B922" i="32"/>
  <c r="C922" i="32" s="1"/>
  <c r="B923" i="32"/>
  <c r="C923" i="32" s="1"/>
  <c r="B924" i="32"/>
  <c r="C924" i="32" s="1"/>
  <c r="B925" i="32"/>
  <c r="C925" i="32" s="1"/>
  <c r="B926" i="32"/>
  <c r="C926" i="32" s="1"/>
  <c r="B927" i="32"/>
  <c r="C927" i="32" s="1"/>
  <c r="B928" i="32"/>
  <c r="C928" i="32" s="1"/>
  <c r="B929" i="32"/>
  <c r="C929" i="32" s="1"/>
  <c r="B930" i="32"/>
  <c r="C930" i="32" s="1"/>
  <c r="B931" i="32"/>
  <c r="C931" i="32" s="1"/>
  <c r="B932" i="32"/>
  <c r="C932" i="32" s="1"/>
  <c r="B933" i="32"/>
  <c r="C933" i="32" s="1"/>
  <c r="B934" i="32"/>
  <c r="C934" i="32" s="1"/>
  <c r="B935" i="32"/>
  <c r="C935" i="32" s="1"/>
  <c r="B936" i="32"/>
  <c r="C936" i="32" s="1"/>
  <c r="B937" i="32"/>
  <c r="C937" i="32" s="1"/>
  <c r="B938" i="32"/>
  <c r="C938" i="32" s="1"/>
  <c r="B939" i="32"/>
  <c r="C939" i="32" s="1"/>
  <c r="B940" i="32"/>
  <c r="C940" i="32" s="1"/>
  <c r="B941" i="32"/>
  <c r="C941" i="32" s="1"/>
  <c r="B942" i="32"/>
  <c r="C942" i="32" s="1"/>
  <c r="B943" i="32"/>
  <c r="C943" i="32" s="1"/>
  <c r="B944" i="32"/>
  <c r="C944" i="32" s="1"/>
  <c r="B945" i="32"/>
  <c r="C945" i="32" s="1"/>
  <c r="B946" i="32"/>
  <c r="C946" i="32" s="1"/>
  <c r="B947" i="32"/>
  <c r="C947" i="32" s="1"/>
  <c r="B948" i="32"/>
  <c r="C948" i="32" s="1"/>
  <c r="B949" i="32"/>
  <c r="C949" i="32" s="1"/>
  <c r="B950" i="32"/>
  <c r="C950" i="32" s="1"/>
  <c r="B951" i="32"/>
  <c r="C951" i="32" s="1"/>
  <c r="B952" i="32"/>
  <c r="C952" i="32" s="1"/>
  <c r="B953" i="32"/>
  <c r="C953" i="32" s="1"/>
  <c r="B954" i="32"/>
  <c r="C954" i="32" s="1"/>
  <c r="B955" i="32"/>
  <c r="C955" i="32" s="1"/>
  <c r="B956" i="32"/>
  <c r="C956" i="32" s="1"/>
  <c r="B957" i="32"/>
  <c r="C957" i="32" s="1"/>
  <c r="B958" i="32"/>
  <c r="C958" i="32" s="1"/>
  <c r="B959" i="32"/>
  <c r="C959" i="32" s="1"/>
  <c r="B960" i="32"/>
  <c r="C960" i="32" s="1"/>
  <c r="B961" i="32"/>
  <c r="C961" i="32" s="1"/>
  <c r="B962" i="32"/>
  <c r="C962" i="32" s="1"/>
  <c r="B963" i="32"/>
  <c r="C963" i="32" s="1"/>
  <c r="B964" i="32"/>
  <c r="C964" i="32" s="1"/>
  <c r="B965" i="32"/>
  <c r="C965" i="32" s="1"/>
  <c r="B966" i="32"/>
  <c r="C966" i="32" s="1"/>
  <c r="B967" i="32"/>
  <c r="C967" i="32" s="1"/>
  <c r="B968" i="32"/>
  <c r="C968" i="32" s="1"/>
  <c r="B969" i="32"/>
  <c r="C969" i="32" s="1"/>
  <c r="B970" i="32"/>
  <c r="C970" i="32" s="1"/>
  <c r="B971" i="32"/>
  <c r="C971" i="32" s="1"/>
  <c r="B972" i="32"/>
  <c r="C972" i="32" s="1"/>
  <c r="B973" i="32"/>
  <c r="C973" i="32" s="1"/>
  <c r="B974" i="32"/>
  <c r="C974" i="32" s="1"/>
  <c r="B975" i="32"/>
  <c r="C975" i="32" s="1"/>
  <c r="B976" i="32"/>
  <c r="C976" i="32" s="1"/>
  <c r="B977" i="32"/>
  <c r="C977" i="32" s="1"/>
  <c r="B978" i="32"/>
  <c r="C978" i="32" s="1"/>
  <c r="B979" i="32"/>
  <c r="C979" i="32" s="1"/>
  <c r="B980" i="32"/>
  <c r="C980" i="32" s="1"/>
  <c r="B981" i="32"/>
  <c r="C981" i="32" s="1"/>
  <c r="B982" i="32"/>
  <c r="C982" i="32" s="1"/>
  <c r="B983" i="32"/>
  <c r="C983" i="32" s="1"/>
  <c r="B984" i="32"/>
  <c r="C984" i="32" s="1"/>
  <c r="B985" i="32"/>
  <c r="C985" i="32" s="1"/>
  <c r="B986" i="32"/>
  <c r="C986" i="32" s="1"/>
  <c r="B987" i="32"/>
  <c r="C987" i="32" s="1"/>
  <c r="B988" i="32"/>
  <c r="C988" i="32" s="1"/>
  <c r="B989" i="32"/>
  <c r="C989" i="32" s="1"/>
  <c r="B990" i="32"/>
  <c r="C990" i="32" s="1"/>
  <c r="B991" i="32"/>
  <c r="C991" i="32" s="1"/>
  <c r="B992" i="32"/>
  <c r="C992" i="32" s="1"/>
  <c r="B993" i="32"/>
  <c r="C993" i="32" s="1"/>
  <c r="B994" i="32"/>
  <c r="C994" i="32" s="1"/>
  <c r="B995" i="32"/>
  <c r="C995" i="32" s="1"/>
  <c r="B996" i="32"/>
  <c r="C996" i="32" s="1"/>
  <c r="B997" i="32"/>
  <c r="C997" i="32" s="1"/>
  <c r="B998" i="32"/>
  <c r="C998" i="32" s="1"/>
  <c r="B999" i="32"/>
  <c r="C999" i="32" s="1"/>
  <c r="B1000" i="32"/>
  <c r="C1000" i="32" s="1"/>
  <c r="B1001" i="32"/>
  <c r="C1001" i="32" s="1"/>
  <c r="B1002" i="32"/>
  <c r="C1002" i="32" s="1"/>
  <c r="B1003" i="32"/>
  <c r="C1003" i="32" s="1"/>
  <c r="B1004" i="32"/>
  <c r="C1004" i="32" s="1"/>
  <c r="B1005" i="32"/>
  <c r="C1005" i="32" s="1"/>
  <c r="B1006" i="32"/>
  <c r="C1006" i="32" s="1"/>
  <c r="B1007" i="32"/>
  <c r="C1007" i="32" s="1"/>
  <c r="B1008" i="32"/>
  <c r="C1008" i="32" s="1"/>
  <c r="B1009" i="32"/>
  <c r="C1009" i="32" s="1"/>
  <c r="B1010" i="32"/>
  <c r="C1010" i="32" s="1"/>
  <c r="B1011" i="32"/>
  <c r="C1011" i="32" s="1"/>
  <c r="B1012" i="32"/>
  <c r="C1012" i="32" s="1"/>
  <c r="B1013" i="32"/>
  <c r="C1013" i="32" s="1"/>
  <c r="B1014" i="32"/>
  <c r="C1014" i="32" s="1"/>
  <c r="B1015" i="32"/>
  <c r="C1015" i="32" s="1"/>
  <c r="B1016" i="32"/>
  <c r="C1016" i="32" s="1"/>
  <c r="B1017" i="32"/>
  <c r="C1017" i="32" s="1"/>
  <c r="B1018" i="32"/>
  <c r="C1018" i="32" s="1"/>
  <c r="B1019" i="32"/>
  <c r="C1019" i="32" s="1"/>
  <c r="B1020" i="32"/>
  <c r="C1020" i="32" s="1"/>
  <c r="B1021" i="32"/>
  <c r="C1021" i="32" s="1"/>
  <c r="B1022" i="32"/>
  <c r="C1022" i="32" s="1"/>
  <c r="B1023" i="32"/>
  <c r="C1023" i="32" s="1"/>
  <c r="B1024" i="32"/>
  <c r="C1024" i="32" s="1"/>
  <c r="B1025" i="32"/>
  <c r="C1025" i="32" s="1"/>
  <c r="B1026" i="32"/>
  <c r="C1026" i="32" s="1"/>
  <c r="B1027" i="32"/>
  <c r="C1027" i="32" s="1"/>
  <c r="B1028" i="32"/>
  <c r="C1028" i="32" s="1"/>
  <c r="B1029" i="32"/>
  <c r="C1029" i="32" s="1"/>
  <c r="B1030" i="32"/>
  <c r="C1030" i="32" s="1"/>
  <c r="B1031" i="32"/>
  <c r="C1031" i="32" s="1"/>
  <c r="B1032" i="32"/>
  <c r="C1032" i="32" s="1"/>
  <c r="B1033" i="32"/>
  <c r="C1033" i="32" s="1"/>
  <c r="B1034" i="32"/>
  <c r="C1034" i="32" s="1"/>
  <c r="B1035" i="32"/>
  <c r="C1035" i="32" s="1"/>
  <c r="B1036" i="32"/>
  <c r="C1036" i="32" s="1"/>
  <c r="B1037" i="32"/>
  <c r="C1037" i="32" s="1"/>
  <c r="B1038" i="32"/>
  <c r="C1038" i="32" s="1"/>
  <c r="B1039" i="32"/>
  <c r="C1039" i="32" s="1"/>
  <c r="B1040" i="32"/>
  <c r="C1040" i="32" s="1"/>
  <c r="B1041" i="32"/>
  <c r="C1041" i="32" s="1"/>
  <c r="B1042" i="32"/>
  <c r="C1042" i="32" s="1"/>
  <c r="B1043" i="32"/>
  <c r="C1043" i="32" s="1"/>
  <c r="B1044" i="32"/>
  <c r="C1044" i="32" s="1"/>
  <c r="B1045" i="32"/>
  <c r="C1045" i="32" s="1"/>
  <c r="B1046" i="32"/>
  <c r="C1046" i="32" s="1"/>
  <c r="B1047" i="32"/>
  <c r="C1047" i="32" s="1"/>
  <c r="B1048" i="32"/>
  <c r="C1048" i="32" s="1"/>
  <c r="B1049" i="32"/>
  <c r="C1049" i="32" s="1"/>
  <c r="B1050" i="32"/>
  <c r="C1050" i="32" s="1"/>
  <c r="B1051" i="32"/>
  <c r="C1051" i="32" s="1"/>
  <c r="B1052" i="32"/>
  <c r="C1052" i="32" s="1"/>
  <c r="B1053" i="32"/>
  <c r="C1053" i="32" s="1"/>
  <c r="B1054" i="32"/>
  <c r="C1054" i="32" s="1"/>
  <c r="B1055" i="32"/>
  <c r="C1055" i="32" s="1"/>
  <c r="B1056" i="32"/>
  <c r="C1056" i="32" s="1"/>
  <c r="B1057" i="32"/>
  <c r="C1057" i="32" s="1"/>
  <c r="B1058" i="32"/>
  <c r="C1058" i="32" s="1"/>
  <c r="B1059" i="32"/>
  <c r="C1059" i="32" s="1"/>
  <c r="B1060" i="32"/>
  <c r="C1060" i="32" s="1"/>
  <c r="B1061" i="32"/>
  <c r="C1061" i="32" s="1"/>
  <c r="B1062" i="32"/>
  <c r="C1062" i="32" s="1"/>
  <c r="B1063" i="32"/>
  <c r="C1063" i="32" s="1"/>
  <c r="B1064" i="32"/>
  <c r="C1064" i="32" s="1"/>
  <c r="B1065" i="32"/>
  <c r="C1065" i="32" s="1"/>
  <c r="B1066" i="32"/>
  <c r="C1066" i="32" s="1"/>
  <c r="B1067" i="32"/>
  <c r="C1067" i="32" s="1"/>
  <c r="B1068" i="32"/>
  <c r="C1068" i="32" s="1"/>
  <c r="B1069" i="32"/>
  <c r="C1069" i="32" s="1"/>
  <c r="B1070" i="32"/>
  <c r="C1070" i="32" s="1"/>
  <c r="B1071" i="32"/>
  <c r="C1071" i="32" s="1"/>
  <c r="B1072" i="32"/>
  <c r="C1072" i="32" s="1"/>
  <c r="B1073" i="32"/>
  <c r="C1073" i="32" s="1"/>
  <c r="B1074" i="32"/>
  <c r="C1074" i="32" s="1"/>
  <c r="B1075" i="32"/>
  <c r="C1075" i="32" s="1"/>
  <c r="B1076" i="32"/>
  <c r="C1076" i="32" s="1"/>
  <c r="B1077" i="32"/>
  <c r="C1077" i="32" s="1"/>
  <c r="B1078" i="32"/>
  <c r="C1078" i="32" s="1"/>
  <c r="B1079" i="32"/>
  <c r="C1079" i="32" s="1"/>
  <c r="B1080" i="32"/>
  <c r="C1080" i="32" s="1"/>
  <c r="B1081" i="32"/>
  <c r="C1081" i="32" s="1"/>
  <c r="B1082" i="32"/>
  <c r="C1082" i="32" s="1"/>
  <c r="B1083" i="32"/>
  <c r="C1083" i="32" s="1"/>
  <c r="B1084" i="32"/>
  <c r="C1084" i="32" s="1"/>
  <c r="B1085" i="32"/>
  <c r="C1085" i="32" s="1"/>
  <c r="B1086" i="32"/>
  <c r="C1086" i="32" s="1"/>
  <c r="B1087" i="32"/>
  <c r="C1087" i="32" s="1"/>
  <c r="B1088" i="32"/>
  <c r="C1088" i="32" s="1"/>
  <c r="B1089" i="32"/>
  <c r="C1089" i="32" s="1"/>
  <c r="B1090" i="32"/>
  <c r="C1090" i="32" s="1"/>
  <c r="B1091" i="32"/>
  <c r="C1091" i="32" s="1"/>
  <c r="B1092" i="32"/>
  <c r="C1092" i="32" s="1"/>
  <c r="B1093" i="32"/>
  <c r="C1093" i="32" s="1"/>
  <c r="B1094" i="32"/>
  <c r="C1094" i="32" s="1"/>
  <c r="B1095" i="32"/>
  <c r="C1095" i="32" s="1"/>
  <c r="B1096" i="32"/>
  <c r="C1096" i="32" s="1"/>
  <c r="B1097" i="32"/>
  <c r="C1097" i="32" s="1"/>
  <c r="B1098" i="32"/>
  <c r="C1098" i="32" s="1"/>
  <c r="B1099" i="32"/>
  <c r="C1099" i="32" s="1"/>
  <c r="B1100" i="32"/>
  <c r="C1100" i="32" s="1"/>
  <c r="B1101" i="32"/>
  <c r="C1101" i="32" s="1"/>
  <c r="B1102" i="32"/>
  <c r="C1102" i="32" s="1"/>
  <c r="B1103" i="32"/>
  <c r="C1103" i="32" s="1"/>
  <c r="B1104" i="32"/>
  <c r="C1104" i="32" s="1"/>
  <c r="B1105" i="32"/>
  <c r="C1105" i="32" s="1"/>
  <c r="B1106" i="32"/>
  <c r="C1106" i="32" s="1"/>
  <c r="B1107" i="32"/>
  <c r="C1107" i="32" s="1"/>
  <c r="B1108" i="32"/>
  <c r="C1108" i="32" s="1"/>
  <c r="B1109" i="32"/>
  <c r="C1109" i="32" s="1"/>
  <c r="B1110" i="32"/>
  <c r="C1110" i="32" s="1"/>
  <c r="B1111" i="32"/>
  <c r="C1111" i="32" s="1"/>
  <c r="B1112" i="32"/>
  <c r="C1112" i="32" s="1"/>
  <c r="B1113" i="32"/>
  <c r="C1113" i="32" s="1"/>
  <c r="B1114" i="32"/>
  <c r="C1114" i="32" s="1"/>
  <c r="B1115" i="32"/>
  <c r="C1115" i="32" s="1"/>
  <c r="B1116" i="32"/>
  <c r="C1116" i="32" s="1"/>
  <c r="B1117" i="32"/>
  <c r="C1117" i="32" s="1"/>
  <c r="B1118" i="32"/>
  <c r="C1118" i="32" s="1"/>
  <c r="B1119" i="32"/>
  <c r="C1119" i="32" s="1"/>
  <c r="B1120" i="32"/>
  <c r="C1120" i="32" s="1"/>
  <c r="B1121" i="32"/>
  <c r="C1121" i="32" s="1"/>
  <c r="B1122" i="32"/>
  <c r="C1122" i="32" s="1"/>
  <c r="B1123" i="32"/>
  <c r="C1123" i="32" s="1"/>
  <c r="B1124" i="32"/>
  <c r="C1124" i="32" s="1"/>
  <c r="B1125" i="32"/>
  <c r="C1125" i="32" s="1"/>
  <c r="B1126" i="32"/>
  <c r="C1126" i="32" s="1"/>
  <c r="B1127" i="32"/>
  <c r="C1127" i="32" s="1"/>
  <c r="B1128" i="32"/>
  <c r="C1128" i="32" s="1"/>
  <c r="B1129" i="32"/>
  <c r="C1129" i="32" s="1"/>
  <c r="B1130" i="32"/>
  <c r="C1130" i="32" s="1"/>
  <c r="B1131" i="32"/>
  <c r="C1131" i="32" s="1"/>
  <c r="B1132" i="32"/>
  <c r="C1132" i="32" s="1"/>
  <c r="B1133" i="32"/>
  <c r="C1133" i="32" s="1"/>
  <c r="B1134" i="32"/>
  <c r="C1134" i="32" s="1"/>
  <c r="B1135" i="32"/>
  <c r="C1135" i="32" s="1"/>
  <c r="B1136" i="32"/>
  <c r="C1136" i="32" s="1"/>
  <c r="B1137" i="32"/>
  <c r="C1137" i="32" s="1"/>
  <c r="B1138" i="32"/>
  <c r="C1138" i="32" s="1"/>
  <c r="B1139" i="32"/>
  <c r="C1139" i="32" s="1"/>
  <c r="B1140" i="32"/>
  <c r="C1140" i="32" s="1"/>
  <c r="B1141" i="32"/>
  <c r="C1141" i="32" s="1"/>
  <c r="B1142" i="32"/>
  <c r="C1142" i="32" s="1"/>
  <c r="B1143" i="32"/>
  <c r="C1143" i="32" s="1"/>
  <c r="B1144" i="32"/>
  <c r="C1144" i="32" s="1"/>
  <c r="B1145" i="32"/>
  <c r="C1145" i="32" s="1"/>
  <c r="B1146" i="32"/>
  <c r="C1146" i="32" s="1"/>
  <c r="B1147" i="32"/>
  <c r="C1147" i="32" s="1"/>
  <c r="B1148" i="32"/>
  <c r="C1148" i="32" s="1"/>
  <c r="B1149" i="32"/>
  <c r="C1149" i="32" s="1"/>
  <c r="B1150" i="32"/>
  <c r="C1150" i="32" s="1"/>
  <c r="B1151" i="32"/>
  <c r="C1151" i="32" s="1"/>
  <c r="B1152" i="32"/>
  <c r="C1152" i="32" s="1"/>
  <c r="B1153" i="32"/>
  <c r="C1153" i="32" s="1"/>
  <c r="B1154" i="32"/>
  <c r="C1154" i="32" s="1"/>
  <c r="B1155" i="32"/>
  <c r="C1155" i="32" s="1"/>
  <c r="B1156" i="32"/>
  <c r="C1156" i="32" s="1"/>
  <c r="B1157" i="32"/>
  <c r="C1157" i="32" s="1"/>
  <c r="B1158" i="32"/>
  <c r="C1158" i="32" s="1"/>
  <c r="B1159" i="32"/>
  <c r="C1159" i="32" s="1"/>
  <c r="B1160" i="32"/>
  <c r="C1160" i="32" s="1"/>
  <c r="B1161" i="32"/>
  <c r="C1161" i="32" s="1"/>
  <c r="B1162" i="32"/>
  <c r="C1162" i="32" s="1"/>
  <c r="B1163" i="32"/>
  <c r="C1163" i="32" s="1"/>
  <c r="B1164" i="32"/>
  <c r="C1164" i="32" s="1"/>
  <c r="B1165" i="32"/>
  <c r="C1165" i="32" s="1"/>
  <c r="B1166" i="32"/>
  <c r="C1166" i="32" s="1"/>
  <c r="B1167" i="32"/>
  <c r="C1167" i="32" s="1"/>
  <c r="B1168" i="32"/>
  <c r="C1168" i="32" s="1"/>
  <c r="B1169" i="32"/>
  <c r="C1169" i="32" s="1"/>
  <c r="B1170" i="32"/>
  <c r="C1170" i="32" s="1"/>
  <c r="B1171" i="32"/>
  <c r="C1171" i="32" s="1"/>
  <c r="B1172" i="32"/>
  <c r="C1172" i="32" s="1"/>
  <c r="B1173" i="32"/>
  <c r="C1173" i="32" s="1"/>
  <c r="B1174" i="32"/>
  <c r="C1174" i="32" s="1"/>
  <c r="B1175" i="32"/>
  <c r="C1175" i="32" s="1"/>
  <c r="B1176" i="32"/>
  <c r="C1176" i="32" s="1"/>
  <c r="B1177" i="32"/>
  <c r="C1177" i="32" s="1"/>
  <c r="B1178" i="32"/>
  <c r="C1178" i="32" s="1"/>
  <c r="B1179" i="32"/>
  <c r="C1179" i="32" s="1"/>
  <c r="B1180" i="32"/>
  <c r="C1180" i="32" s="1"/>
  <c r="B1181" i="32"/>
  <c r="C1181" i="32" s="1"/>
  <c r="B1182" i="32"/>
  <c r="C1182" i="32" s="1"/>
  <c r="B1183" i="32"/>
  <c r="C1183" i="32" s="1"/>
  <c r="B1184" i="32"/>
  <c r="C1184" i="32" s="1"/>
  <c r="B1185" i="32"/>
  <c r="C1185" i="32" s="1"/>
  <c r="B1186" i="32"/>
  <c r="C1186" i="32" s="1"/>
  <c r="B1187" i="32"/>
  <c r="C1187" i="32" s="1"/>
  <c r="B1188" i="32"/>
  <c r="C1188" i="32" s="1"/>
  <c r="B1189" i="32"/>
  <c r="C1189" i="32" s="1"/>
  <c r="B1190" i="32"/>
  <c r="C1190" i="32" s="1"/>
  <c r="B1191" i="32"/>
  <c r="C1191" i="32" s="1"/>
  <c r="B1192" i="32"/>
  <c r="C1192" i="32" s="1"/>
  <c r="B1193" i="32"/>
  <c r="C1193" i="32" s="1"/>
  <c r="B1194" i="32"/>
  <c r="C1194" i="32" s="1"/>
  <c r="B1195" i="32"/>
  <c r="C1195" i="32" s="1"/>
  <c r="B1196" i="32"/>
  <c r="C1196" i="32"/>
  <c r="B1197" i="32"/>
  <c r="C1197" i="32" s="1"/>
  <c r="B1198" i="32"/>
  <c r="C1198" i="32" s="1"/>
  <c r="B1199" i="32"/>
  <c r="C1199" i="32" s="1"/>
  <c r="B1200" i="32"/>
  <c r="C1200" i="32" s="1"/>
  <c r="B1201" i="32"/>
  <c r="C1201" i="32" s="1"/>
  <c r="B1202" i="32"/>
  <c r="C1202" i="32" s="1"/>
  <c r="B1203" i="32"/>
  <c r="C1203" i="32" s="1"/>
  <c r="B1204" i="32"/>
  <c r="C1204" i="32" s="1"/>
  <c r="B1205" i="32"/>
  <c r="C1205" i="32" s="1"/>
  <c r="B1206" i="32"/>
  <c r="C1206" i="32" s="1"/>
  <c r="B1207" i="32"/>
  <c r="C1207" i="32" s="1"/>
  <c r="B1208" i="32"/>
  <c r="C1208" i="32" s="1"/>
  <c r="B1209" i="32"/>
  <c r="C1209" i="32" s="1"/>
  <c r="B1210" i="32"/>
  <c r="C1210" i="32" s="1"/>
  <c r="B1211" i="32"/>
  <c r="C1211" i="32" s="1"/>
  <c r="B1212" i="32"/>
  <c r="C1212" i="32" s="1"/>
  <c r="B1213" i="32"/>
  <c r="C1213" i="32" s="1"/>
  <c r="B1214" i="32"/>
  <c r="C1214" i="32" s="1"/>
  <c r="B1215" i="32"/>
  <c r="C1215" i="32" s="1"/>
  <c r="B1216" i="32"/>
  <c r="C1216" i="32" s="1"/>
  <c r="B1217" i="32"/>
  <c r="C1217" i="32" s="1"/>
  <c r="B1218" i="32"/>
  <c r="C1218" i="32" s="1"/>
  <c r="B1219" i="32"/>
  <c r="C1219" i="32" s="1"/>
  <c r="B1220" i="32"/>
  <c r="C1220" i="32" s="1"/>
  <c r="B1221" i="32"/>
  <c r="C1221" i="32" s="1"/>
  <c r="B1222" i="32"/>
  <c r="C1222" i="32" s="1"/>
  <c r="B1223" i="32"/>
  <c r="C1223" i="32" s="1"/>
  <c r="B1224" i="32"/>
  <c r="C1224" i="32" s="1"/>
  <c r="B1225" i="32"/>
  <c r="C1225" i="32" s="1"/>
  <c r="B1226" i="32"/>
  <c r="C1226" i="32" s="1"/>
  <c r="B1227" i="32"/>
  <c r="C1227" i="32" s="1"/>
  <c r="B1228" i="32"/>
  <c r="C1228" i="32" s="1"/>
  <c r="B1229" i="32"/>
  <c r="C1229" i="32" s="1"/>
  <c r="B1230" i="32"/>
  <c r="C1230" i="32" s="1"/>
  <c r="B1231" i="32"/>
  <c r="C1231" i="32" s="1"/>
  <c r="B1232" i="32"/>
  <c r="C1232" i="32" s="1"/>
  <c r="B1233" i="32"/>
  <c r="C1233" i="32" s="1"/>
  <c r="B1234" i="32"/>
  <c r="C1234" i="32" s="1"/>
  <c r="B1235" i="32"/>
  <c r="C1235" i="32" s="1"/>
  <c r="B1236" i="32"/>
  <c r="C1236" i="32" s="1"/>
  <c r="B1237" i="32"/>
  <c r="C1237" i="32" s="1"/>
  <c r="B1238" i="32"/>
  <c r="C1238" i="32" s="1"/>
  <c r="B1239" i="32"/>
  <c r="C1239" i="32" s="1"/>
  <c r="B1240" i="32"/>
  <c r="C1240" i="32" s="1"/>
  <c r="B1241" i="32"/>
  <c r="C1241" i="32" s="1"/>
  <c r="B1242" i="32"/>
  <c r="C1242" i="32" s="1"/>
  <c r="B1243" i="32"/>
  <c r="C1243" i="32" s="1"/>
  <c r="B1244" i="32"/>
  <c r="C1244" i="32" s="1"/>
  <c r="B1245" i="32"/>
  <c r="C1245" i="32" s="1"/>
  <c r="B1246" i="32"/>
  <c r="C1246" i="32" s="1"/>
  <c r="B1247" i="32"/>
  <c r="C1247" i="32" s="1"/>
  <c r="B1248" i="32"/>
  <c r="C1248" i="32" s="1"/>
  <c r="B1249" i="32"/>
  <c r="C1249" i="32" s="1"/>
  <c r="B1250" i="32"/>
  <c r="C1250" i="32" s="1"/>
  <c r="B1251" i="32"/>
  <c r="C1251" i="32" s="1"/>
  <c r="B1252" i="32"/>
  <c r="C1252" i="32" s="1"/>
  <c r="B1253" i="32"/>
  <c r="C1253" i="32" s="1"/>
  <c r="B1254" i="32"/>
  <c r="C1254" i="32" s="1"/>
  <c r="B1255" i="32"/>
  <c r="C1255" i="32" s="1"/>
  <c r="B1256" i="32"/>
  <c r="C1256" i="32" s="1"/>
  <c r="B1257" i="32"/>
  <c r="C1257" i="32" s="1"/>
  <c r="B1258" i="32"/>
  <c r="C1258" i="32" s="1"/>
  <c r="B1259" i="32"/>
  <c r="C1259" i="32" s="1"/>
  <c r="B1260" i="32"/>
  <c r="C1260" i="32" s="1"/>
  <c r="B1261" i="32"/>
  <c r="C1261" i="32" s="1"/>
  <c r="B1262" i="32"/>
  <c r="C1262" i="32" s="1"/>
  <c r="B1263" i="32"/>
  <c r="C1263" i="32" s="1"/>
  <c r="B1264" i="32"/>
  <c r="C1264" i="32" s="1"/>
  <c r="B1265" i="32"/>
  <c r="C1265" i="32" s="1"/>
  <c r="B1266" i="32"/>
  <c r="C1266" i="32" s="1"/>
  <c r="B1267" i="32"/>
  <c r="C1267" i="32" s="1"/>
  <c r="B1268" i="32"/>
  <c r="C1268" i="32" s="1"/>
  <c r="B1269" i="32"/>
  <c r="C1269" i="32" s="1"/>
  <c r="B1270" i="32"/>
  <c r="C1270" i="32" s="1"/>
  <c r="B1271" i="32"/>
  <c r="C1271" i="32" s="1"/>
  <c r="B1272" i="32"/>
  <c r="C1272" i="32" s="1"/>
  <c r="B1273" i="32"/>
  <c r="C1273" i="32" s="1"/>
  <c r="B1274" i="32"/>
  <c r="C1274" i="32" s="1"/>
  <c r="B1275" i="32"/>
  <c r="C1275" i="32" s="1"/>
  <c r="B1276" i="32"/>
  <c r="C1276" i="32" s="1"/>
  <c r="B1277" i="32"/>
  <c r="C1277" i="32" s="1"/>
  <c r="B1278" i="32"/>
  <c r="C1278" i="32" s="1"/>
  <c r="B1279" i="32"/>
  <c r="C1279" i="32" s="1"/>
  <c r="B1280" i="32"/>
  <c r="C1280" i="32" s="1"/>
  <c r="B1281" i="32"/>
  <c r="C1281" i="32" s="1"/>
  <c r="B1282" i="32"/>
  <c r="C1282" i="32" s="1"/>
  <c r="B1283" i="32"/>
  <c r="C1283" i="32" s="1"/>
  <c r="B1284" i="32"/>
  <c r="C1284" i="32" s="1"/>
  <c r="B1285" i="32"/>
  <c r="C1285" i="32" s="1"/>
  <c r="B1286" i="32"/>
  <c r="C1286" i="32" s="1"/>
  <c r="B1287" i="32"/>
  <c r="C1287" i="32" s="1"/>
  <c r="B1288" i="32"/>
  <c r="C1288" i="32" s="1"/>
  <c r="B1289" i="32"/>
  <c r="C1289" i="32" s="1"/>
  <c r="B1290" i="32"/>
  <c r="C1290" i="32" s="1"/>
  <c r="B1291" i="32"/>
  <c r="C1291" i="32" s="1"/>
  <c r="B1292" i="32"/>
  <c r="C1292" i="32" s="1"/>
  <c r="B1293" i="32"/>
  <c r="C1293" i="32" s="1"/>
  <c r="B1294" i="32"/>
  <c r="C1294" i="32" s="1"/>
  <c r="B1295" i="32"/>
  <c r="C1295" i="32" s="1"/>
  <c r="B1296" i="32"/>
  <c r="C1296" i="32" s="1"/>
  <c r="B1297" i="32"/>
  <c r="C1297" i="32" s="1"/>
  <c r="B1298" i="32"/>
  <c r="C1298" i="32" s="1"/>
  <c r="B1299" i="32"/>
  <c r="C1299" i="32" s="1"/>
  <c r="B1300" i="32"/>
  <c r="C1300" i="32" s="1"/>
  <c r="B1301" i="32"/>
  <c r="C1301" i="32" s="1"/>
  <c r="B1302" i="32"/>
  <c r="C1302" i="32" s="1"/>
  <c r="B1303" i="32"/>
  <c r="C1303" i="32" s="1"/>
  <c r="B1304" i="32"/>
  <c r="C1304" i="32" s="1"/>
  <c r="B1305" i="32"/>
  <c r="C1305" i="32" s="1"/>
  <c r="B1306" i="32"/>
  <c r="C1306" i="32" s="1"/>
  <c r="B1307" i="32"/>
  <c r="C1307" i="32" s="1"/>
  <c r="B1308" i="32"/>
  <c r="C1308" i="32" s="1"/>
  <c r="B1309" i="32"/>
  <c r="C1309" i="32" s="1"/>
  <c r="B1310" i="32"/>
  <c r="C1310" i="32" s="1"/>
  <c r="B1311" i="32"/>
  <c r="C1311" i="32" s="1"/>
  <c r="B1312" i="32"/>
  <c r="C1312" i="32" s="1"/>
  <c r="B1313" i="32"/>
  <c r="C1313" i="32" s="1"/>
  <c r="B1314" i="32"/>
  <c r="C1314" i="32" s="1"/>
  <c r="B1315" i="32"/>
  <c r="C1315" i="32" s="1"/>
  <c r="B1316" i="32"/>
  <c r="C1316" i="32" s="1"/>
  <c r="B1317" i="32"/>
  <c r="C1317" i="32" s="1"/>
  <c r="B1318" i="32"/>
  <c r="C1318" i="32" s="1"/>
  <c r="B1319" i="32"/>
  <c r="C1319" i="32" s="1"/>
  <c r="B1320" i="32"/>
  <c r="C1320" i="32" s="1"/>
  <c r="B1321" i="32"/>
  <c r="C1321" i="32" s="1"/>
  <c r="B1322" i="32"/>
  <c r="C1322" i="32" s="1"/>
  <c r="B1323" i="32"/>
  <c r="C1323" i="32" s="1"/>
  <c r="B1324" i="32"/>
  <c r="C1324" i="32" s="1"/>
  <c r="B1325" i="32"/>
  <c r="C1325" i="32" s="1"/>
  <c r="B1326" i="32"/>
  <c r="C1326" i="32" s="1"/>
  <c r="B1327" i="32"/>
  <c r="C1327" i="32" s="1"/>
  <c r="B1328" i="32"/>
  <c r="C1328" i="32" s="1"/>
  <c r="B1329" i="32"/>
  <c r="C1329" i="32" s="1"/>
  <c r="B1330" i="32"/>
  <c r="C1330" i="32" s="1"/>
  <c r="B1331" i="32"/>
  <c r="C1331" i="32" s="1"/>
  <c r="B1332" i="32"/>
  <c r="C1332" i="32" s="1"/>
  <c r="B1333" i="32"/>
  <c r="C1333" i="32" s="1"/>
  <c r="B1334" i="32"/>
  <c r="C1334" i="32" s="1"/>
  <c r="B1335" i="32"/>
  <c r="C1335" i="32" s="1"/>
  <c r="B1336" i="32"/>
  <c r="C1336" i="32" s="1"/>
  <c r="B1337" i="32"/>
  <c r="C1337" i="32" s="1"/>
  <c r="B1338" i="32"/>
  <c r="C1338" i="32" s="1"/>
  <c r="B1339" i="32"/>
  <c r="C1339" i="32" s="1"/>
  <c r="B1340" i="32"/>
  <c r="C1340" i="32" s="1"/>
  <c r="B1341" i="32"/>
  <c r="C1341" i="32" s="1"/>
  <c r="B1342" i="32"/>
  <c r="C1342" i="32" s="1"/>
  <c r="B1343" i="32"/>
  <c r="C1343" i="32" s="1"/>
  <c r="B1344" i="32"/>
  <c r="C1344" i="32" s="1"/>
  <c r="B1345" i="32"/>
  <c r="C1345" i="32" s="1"/>
  <c r="B1346" i="32"/>
  <c r="C1346" i="32" s="1"/>
  <c r="B1347" i="32"/>
  <c r="C1347" i="32" s="1"/>
  <c r="B1348" i="32"/>
  <c r="C1348" i="32" s="1"/>
  <c r="B1349" i="32"/>
  <c r="C1349" i="32" s="1"/>
  <c r="B1350" i="32"/>
  <c r="C1350" i="32" s="1"/>
  <c r="B1351" i="32"/>
  <c r="C1351" i="32" s="1"/>
  <c r="B1352" i="32"/>
  <c r="C1352" i="32" s="1"/>
  <c r="B1353" i="32"/>
  <c r="C1353" i="32" s="1"/>
  <c r="B1354" i="32"/>
  <c r="C1354" i="32" s="1"/>
  <c r="B1355" i="32"/>
  <c r="C1355" i="32" s="1"/>
  <c r="B1356" i="32"/>
  <c r="C1356" i="32" s="1"/>
  <c r="B1357" i="32"/>
  <c r="C1357" i="32" s="1"/>
  <c r="B1358" i="32"/>
  <c r="C1358" i="32" s="1"/>
  <c r="B1359" i="32"/>
  <c r="C1359" i="32" s="1"/>
  <c r="B1360" i="32"/>
  <c r="C1360" i="32" s="1"/>
  <c r="B1361" i="32"/>
  <c r="C1361" i="32" s="1"/>
  <c r="B1362" i="32"/>
  <c r="C1362" i="32" s="1"/>
  <c r="B1363" i="32"/>
  <c r="C1363" i="32" s="1"/>
  <c r="B1364" i="32"/>
  <c r="C1364" i="32" s="1"/>
  <c r="B1365" i="32"/>
  <c r="C1365" i="32" s="1"/>
  <c r="B1366" i="32"/>
  <c r="C1366" i="32" s="1"/>
  <c r="B1367" i="32"/>
  <c r="C1367" i="32" s="1"/>
  <c r="B1368" i="32"/>
  <c r="C1368" i="32" s="1"/>
  <c r="B1369" i="32"/>
  <c r="C1369" i="32" s="1"/>
  <c r="B1370" i="32"/>
  <c r="C1370" i="32" s="1"/>
  <c r="B1371" i="32"/>
  <c r="C1371" i="32" s="1"/>
  <c r="B1372" i="32"/>
  <c r="C1372" i="32" s="1"/>
  <c r="B1373" i="32"/>
  <c r="C1373" i="32" s="1"/>
  <c r="B1374" i="32"/>
  <c r="C1374" i="32" s="1"/>
  <c r="B1375" i="32"/>
  <c r="C1375" i="32" s="1"/>
  <c r="B1376" i="32"/>
  <c r="C1376" i="32" s="1"/>
  <c r="B1377" i="32"/>
  <c r="C1377" i="32" s="1"/>
  <c r="B1378" i="32"/>
  <c r="C1378" i="32" s="1"/>
  <c r="B1379" i="32"/>
  <c r="C1379" i="32" s="1"/>
  <c r="B1380" i="32"/>
  <c r="C1380" i="32" s="1"/>
  <c r="B1381" i="32"/>
  <c r="C1381" i="32" s="1"/>
  <c r="B1382" i="32"/>
  <c r="C1382" i="32" s="1"/>
  <c r="B1383" i="32"/>
  <c r="C1383" i="32" s="1"/>
  <c r="B1384" i="32"/>
  <c r="C1384" i="32" s="1"/>
  <c r="B1385" i="32"/>
  <c r="C1385" i="32" s="1"/>
  <c r="B1386" i="32"/>
  <c r="C1386" i="32" s="1"/>
  <c r="B1387" i="32"/>
  <c r="C1387" i="32" s="1"/>
  <c r="B1388" i="32"/>
  <c r="C1388" i="32" s="1"/>
  <c r="B1389" i="32"/>
  <c r="C1389" i="32" s="1"/>
  <c r="B1390" i="32"/>
  <c r="C1390" i="32" s="1"/>
  <c r="B1391" i="32"/>
  <c r="C1391" i="32" s="1"/>
  <c r="B1392" i="32"/>
  <c r="C1392" i="32" s="1"/>
  <c r="B1393" i="32"/>
  <c r="C1393" i="32" s="1"/>
  <c r="B1394" i="32"/>
  <c r="C1394" i="32" s="1"/>
  <c r="B1395" i="32"/>
  <c r="C1395" i="32" s="1"/>
  <c r="B1396" i="32"/>
  <c r="C1396" i="32" s="1"/>
  <c r="B1397" i="32"/>
  <c r="C1397" i="32" s="1"/>
  <c r="B1398" i="32"/>
  <c r="C1398" i="32" s="1"/>
  <c r="B1399" i="32"/>
  <c r="C1399" i="32" s="1"/>
  <c r="B1400" i="32"/>
  <c r="C1400" i="32" s="1"/>
  <c r="B1401" i="32"/>
  <c r="C1401" i="32" s="1"/>
  <c r="B1402" i="32"/>
  <c r="C1402" i="32" s="1"/>
  <c r="B1403" i="32"/>
  <c r="C1403" i="32" s="1"/>
  <c r="B1404" i="32"/>
  <c r="C1404" i="32" s="1"/>
  <c r="B1405" i="32"/>
  <c r="C1405" i="32" s="1"/>
  <c r="B1406" i="32"/>
  <c r="C1406" i="32" s="1"/>
  <c r="B1407" i="32"/>
  <c r="C1407" i="32" s="1"/>
  <c r="B1408" i="32"/>
  <c r="C1408" i="32" s="1"/>
  <c r="B1409" i="32"/>
  <c r="C1409" i="32" s="1"/>
  <c r="B1410" i="32"/>
  <c r="C1410" i="32" s="1"/>
  <c r="B1411" i="32"/>
  <c r="C1411" i="32" s="1"/>
  <c r="B1412" i="32"/>
  <c r="C1412" i="32" s="1"/>
  <c r="B1413" i="32"/>
  <c r="C1413" i="32" s="1"/>
  <c r="B1414" i="32"/>
  <c r="C1414" i="32" s="1"/>
  <c r="B1415" i="32"/>
  <c r="C1415" i="32" s="1"/>
  <c r="B1416" i="32"/>
  <c r="C1416" i="32" s="1"/>
  <c r="B1417" i="32"/>
  <c r="C1417" i="32" s="1"/>
  <c r="B1418" i="32"/>
  <c r="C1418" i="32" s="1"/>
  <c r="B1419" i="32"/>
  <c r="C1419" i="32" s="1"/>
  <c r="B1420" i="32"/>
  <c r="C1420" i="32" s="1"/>
  <c r="B1421" i="32"/>
  <c r="C1421" i="32" s="1"/>
  <c r="B1422" i="32"/>
  <c r="C1422" i="32" s="1"/>
  <c r="B1423" i="32"/>
  <c r="C1423" i="32" s="1"/>
  <c r="B1424" i="32"/>
  <c r="C1424" i="32" s="1"/>
  <c r="B1425" i="32"/>
  <c r="C1425" i="32" s="1"/>
  <c r="B1426" i="32"/>
  <c r="C1426" i="32" s="1"/>
  <c r="B1427" i="32"/>
  <c r="C1427" i="32" s="1"/>
  <c r="B1428" i="32"/>
  <c r="C1428" i="32" s="1"/>
  <c r="B1429" i="32"/>
  <c r="C1429" i="32" s="1"/>
  <c r="B1430" i="32"/>
  <c r="C1430" i="32" s="1"/>
  <c r="B1431" i="32"/>
  <c r="C1431" i="32" s="1"/>
  <c r="B1432" i="32"/>
  <c r="C1432" i="32" s="1"/>
  <c r="B1433" i="32"/>
  <c r="C1433" i="32" s="1"/>
  <c r="B1434" i="32"/>
  <c r="C1434" i="32" s="1"/>
  <c r="B1435" i="32"/>
  <c r="C1435" i="32" s="1"/>
  <c r="B1436" i="32"/>
  <c r="C1436" i="32" s="1"/>
  <c r="B1437" i="32"/>
  <c r="C1437" i="32" s="1"/>
  <c r="B1438" i="32"/>
  <c r="C1438" i="32" s="1"/>
  <c r="B1439" i="32"/>
  <c r="C1439" i="32" s="1"/>
  <c r="B1440" i="32"/>
  <c r="C1440" i="32" s="1"/>
  <c r="B1441" i="32"/>
  <c r="C1441" i="32" s="1"/>
  <c r="B1442" i="32"/>
  <c r="C1442" i="32" s="1"/>
  <c r="B1443" i="32"/>
  <c r="C1443" i="32" s="1"/>
  <c r="B1444" i="32"/>
  <c r="C1444" i="32" s="1"/>
  <c r="B1445" i="32"/>
  <c r="C1445" i="32" s="1"/>
  <c r="B1446" i="32"/>
  <c r="C1446" i="32" s="1"/>
  <c r="B1447" i="32"/>
  <c r="C1447" i="32" s="1"/>
  <c r="B1448" i="32"/>
  <c r="C1448" i="32" s="1"/>
  <c r="B1449" i="32"/>
  <c r="C1449" i="32" s="1"/>
  <c r="B1450" i="32"/>
  <c r="C1450" i="32" s="1"/>
  <c r="B1451" i="32"/>
  <c r="C1451" i="32" s="1"/>
  <c r="B1452" i="32"/>
  <c r="C1452" i="32" s="1"/>
  <c r="B1453" i="32"/>
  <c r="C1453" i="32" s="1"/>
  <c r="B1454" i="32"/>
  <c r="C1454" i="32" s="1"/>
  <c r="B1455" i="32"/>
  <c r="C1455" i="32" s="1"/>
  <c r="B1456" i="32"/>
  <c r="C1456" i="32" s="1"/>
  <c r="B1457" i="32"/>
  <c r="C1457" i="32" s="1"/>
  <c r="B1458" i="32"/>
  <c r="C1458" i="32" s="1"/>
  <c r="B1459" i="32"/>
  <c r="C1459" i="32" s="1"/>
  <c r="B1460" i="32"/>
  <c r="C1460" i="32" s="1"/>
  <c r="B1461" i="32"/>
  <c r="C1461" i="32" s="1"/>
  <c r="B1462" i="32"/>
  <c r="C1462" i="32" s="1"/>
  <c r="B1463" i="32"/>
  <c r="C1463" i="32" s="1"/>
  <c r="B1464" i="32"/>
  <c r="C1464" i="32" s="1"/>
  <c r="B1465" i="32"/>
  <c r="C1465" i="32" s="1"/>
  <c r="B1466" i="32"/>
  <c r="C1466" i="32" s="1"/>
  <c r="B1467" i="32"/>
  <c r="C1467" i="32" s="1"/>
  <c r="B1468" i="32"/>
  <c r="C1468" i="32" s="1"/>
  <c r="B1469" i="32"/>
  <c r="C1469" i="32" s="1"/>
  <c r="B1470" i="32"/>
  <c r="C1470" i="32" s="1"/>
  <c r="B1471" i="32"/>
  <c r="C1471" i="32" s="1"/>
  <c r="B1472" i="32"/>
  <c r="C1472" i="32" s="1"/>
  <c r="B1473" i="32"/>
  <c r="C1473" i="32" s="1"/>
  <c r="B1474" i="32"/>
  <c r="C1474" i="32" s="1"/>
  <c r="B1475" i="32"/>
  <c r="C1475" i="32" s="1"/>
  <c r="B1476" i="32"/>
  <c r="C1476" i="32" s="1"/>
  <c r="B1477" i="32"/>
  <c r="C1477" i="32" s="1"/>
  <c r="B1478" i="32"/>
  <c r="C1478" i="32" s="1"/>
  <c r="B1479" i="32"/>
  <c r="C1479" i="32" s="1"/>
  <c r="B1480" i="32"/>
  <c r="C1480" i="32" s="1"/>
  <c r="B1481" i="32"/>
  <c r="C1481" i="32" s="1"/>
  <c r="B1482" i="32"/>
  <c r="C1482" i="32" s="1"/>
  <c r="B1483" i="32"/>
  <c r="C1483" i="32" s="1"/>
  <c r="B1484" i="32"/>
  <c r="C1484" i="32" s="1"/>
  <c r="B1485" i="32"/>
  <c r="C1485" i="32" s="1"/>
  <c r="B1486" i="32"/>
  <c r="C1486" i="32" s="1"/>
  <c r="B1487" i="32"/>
  <c r="C1487" i="32" s="1"/>
  <c r="B1488" i="32"/>
  <c r="C1488" i="32" s="1"/>
  <c r="B1489" i="32"/>
  <c r="C1489" i="32" s="1"/>
  <c r="B1490" i="32"/>
  <c r="C1490" i="32" s="1"/>
  <c r="B1491" i="32"/>
  <c r="C1491" i="32" s="1"/>
  <c r="B1492" i="32"/>
  <c r="C1492" i="32" s="1"/>
  <c r="B1493" i="32"/>
  <c r="C1493" i="32" s="1"/>
  <c r="B1494" i="32"/>
  <c r="C1494" i="32" s="1"/>
  <c r="B1495" i="32"/>
  <c r="C1495" i="32" s="1"/>
  <c r="B1496" i="32"/>
  <c r="C1496" i="32" s="1"/>
  <c r="B1497" i="32"/>
  <c r="C1497" i="32" s="1"/>
  <c r="B1498" i="32"/>
  <c r="C1498" i="32" s="1"/>
  <c r="B1499" i="32"/>
  <c r="C1499" i="32" s="1"/>
  <c r="B1500" i="32"/>
  <c r="C1500" i="32" s="1"/>
  <c r="B1501" i="32"/>
  <c r="C1501" i="32" s="1"/>
  <c r="B1502" i="32"/>
  <c r="C1502" i="32" s="1"/>
  <c r="B1503" i="32"/>
  <c r="C1503" i="32" s="1"/>
  <c r="B1504" i="32"/>
  <c r="C1504" i="32" s="1"/>
  <c r="B1505" i="32"/>
  <c r="C1505" i="32" s="1"/>
  <c r="B1506" i="32"/>
  <c r="C1506" i="32" s="1"/>
  <c r="B1507" i="32"/>
  <c r="C1507" i="32" s="1"/>
  <c r="B1508" i="32"/>
  <c r="C1508" i="32" s="1"/>
  <c r="B1509" i="32"/>
  <c r="C1509" i="32" s="1"/>
  <c r="B1510" i="32"/>
  <c r="C1510" i="32" s="1"/>
  <c r="B1511" i="32"/>
  <c r="C1511" i="32" s="1"/>
  <c r="B1512" i="32"/>
  <c r="C1512" i="32" s="1"/>
  <c r="B1513" i="32"/>
  <c r="C1513" i="32" s="1"/>
  <c r="B1514" i="32"/>
  <c r="C1514" i="32" s="1"/>
  <c r="B1515" i="32"/>
  <c r="C1515" i="32" s="1"/>
  <c r="B1516" i="32"/>
  <c r="C1516" i="32" s="1"/>
  <c r="B1517" i="32"/>
  <c r="C1517" i="32" s="1"/>
  <c r="B1518" i="32"/>
  <c r="C1518" i="32" s="1"/>
  <c r="B1519" i="32"/>
  <c r="C1519" i="32" s="1"/>
  <c r="B1520" i="32"/>
  <c r="C1520" i="32" s="1"/>
  <c r="B1521" i="32"/>
  <c r="C1521" i="32" s="1"/>
  <c r="B1522" i="32"/>
  <c r="C1522" i="32" s="1"/>
  <c r="B1523" i="32"/>
  <c r="C1523" i="32" s="1"/>
  <c r="B1524" i="32"/>
  <c r="C1524" i="32" s="1"/>
  <c r="B1525" i="32"/>
  <c r="C1525" i="32" s="1"/>
  <c r="B1526" i="32"/>
  <c r="C1526" i="32" s="1"/>
  <c r="B1527" i="32"/>
  <c r="C1527" i="32" s="1"/>
  <c r="B1528" i="32"/>
  <c r="C1528" i="32" s="1"/>
  <c r="B1529" i="32"/>
  <c r="C1529" i="32" s="1"/>
  <c r="B1530" i="32"/>
  <c r="C1530" i="32" s="1"/>
  <c r="B1531" i="32"/>
  <c r="C1531" i="32" s="1"/>
  <c r="B1532" i="32"/>
  <c r="C1532" i="32" s="1"/>
  <c r="B1533" i="32"/>
  <c r="C1533" i="32" s="1"/>
  <c r="B1534" i="32"/>
  <c r="C1534" i="32" s="1"/>
  <c r="B1535" i="32"/>
  <c r="C1535" i="32" s="1"/>
  <c r="B1536" i="32"/>
  <c r="C1536" i="32" s="1"/>
  <c r="B1537" i="32"/>
  <c r="C1537" i="32" s="1"/>
  <c r="B1538" i="32"/>
  <c r="C1538" i="32" s="1"/>
  <c r="B1539" i="32"/>
  <c r="C1539" i="32" s="1"/>
  <c r="B1540" i="32"/>
  <c r="C1540" i="32" s="1"/>
  <c r="B1541" i="32"/>
  <c r="C1541" i="32" s="1"/>
  <c r="B1542" i="32"/>
  <c r="C1542" i="32" s="1"/>
  <c r="B1543" i="32"/>
  <c r="C1543" i="32" s="1"/>
  <c r="B1544" i="32"/>
  <c r="C1544" i="32" s="1"/>
  <c r="B1545" i="32"/>
  <c r="C1545" i="32" s="1"/>
  <c r="B1546" i="32"/>
  <c r="C1546" i="32" s="1"/>
  <c r="B1547" i="32"/>
  <c r="C1547" i="32" s="1"/>
  <c r="B1548" i="32"/>
  <c r="C1548" i="32" s="1"/>
  <c r="B1549" i="32"/>
  <c r="C1549" i="32" s="1"/>
  <c r="B1550" i="32"/>
  <c r="C1550" i="32" s="1"/>
  <c r="B1551" i="32"/>
  <c r="C1551" i="32" s="1"/>
  <c r="B1552" i="32"/>
  <c r="C1552" i="32" s="1"/>
  <c r="B1553" i="32"/>
  <c r="C1553" i="32" s="1"/>
  <c r="B1554" i="32"/>
  <c r="C1554" i="32" s="1"/>
  <c r="B1555" i="32"/>
  <c r="C1555" i="32" s="1"/>
  <c r="B1556" i="32"/>
  <c r="C1556" i="32" s="1"/>
  <c r="B1557" i="32"/>
  <c r="C1557" i="32" s="1"/>
  <c r="B1558" i="32"/>
  <c r="C1558" i="32" s="1"/>
  <c r="B1559" i="32"/>
  <c r="C1559" i="32" s="1"/>
  <c r="B1560" i="32"/>
  <c r="C1560" i="32" s="1"/>
  <c r="B1561" i="32"/>
  <c r="C1561" i="32" s="1"/>
  <c r="B1562" i="32"/>
  <c r="C1562" i="32" s="1"/>
  <c r="B1563" i="32"/>
  <c r="C1563" i="32" s="1"/>
  <c r="B1564" i="32"/>
  <c r="C1564" i="32" s="1"/>
  <c r="B1565" i="32"/>
  <c r="C1565" i="32" s="1"/>
  <c r="B1566" i="32"/>
  <c r="C1566" i="32" s="1"/>
  <c r="B1567" i="32"/>
  <c r="C1567" i="32" s="1"/>
  <c r="B1568" i="32"/>
  <c r="C1568" i="32" s="1"/>
  <c r="B1569" i="32"/>
  <c r="C1569" i="32" s="1"/>
  <c r="B1570" i="32"/>
  <c r="C1570" i="32" s="1"/>
  <c r="B1571" i="32"/>
  <c r="C1571" i="32" s="1"/>
  <c r="B1572" i="32"/>
  <c r="C1572" i="32" s="1"/>
  <c r="B1573" i="32"/>
  <c r="C1573" i="32" s="1"/>
  <c r="B1574" i="32"/>
  <c r="C1574" i="32" s="1"/>
  <c r="B1575" i="32"/>
  <c r="C1575" i="32" s="1"/>
  <c r="B1576" i="32"/>
  <c r="C1576" i="32" s="1"/>
  <c r="B1577" i="32"/>
  <c r="C1577" i="32" s="1"/>
  <c r="B1578" i="32"/>
  <c r="C1578" i="32" s="1"/>
  <c r="B1579" i="32"/>
  <c r="C1579" i="32" s="1"/>
  <c r="B1580" i="32"/>
  <c r="C1580" i="32" s="1"/>
  <c r="B1581" i="32"/>
  <c r="C1581" i="32" s="1"/>
  <c r="B1582" i="32"/>
  <c r="C1582" i="32" s="1"/>
  <c r="B1583" i="32"/>
  <c r="C1583" i="32" s="1"/>
  <c r="B1584" i="32"/>
  <c r="C1584" i="32" s="1"/>
  <c r="B1585" i="32"/>
  <c r="C1585" i="32" s="1"/>
  <c r="B1586" i="32"/>
  <c r="C1586" i="32" s="1"/>
  <c r="B1587" i="32"/>
  <c r="C1587" i="32" s="1"/>
  <c r="B1588" i="32"/>
  <c r="C1588" i="32" s="1"/>
  <c r="B1589" i="32"/>
  <c r="C1589" i="32" s="1"/>
  <c r="B1590" i="32"/>
  <c r="C1590" i="32" s="1"/>
  <c r="B1591" i="32"/>
  <c r="C1591" i="32" s="1"/>
  <c r="B1592" i="32"/>
  <c r="C1592" i="32" s="1"/>
  <c r="B1593" i="32"/>
  <c r="C1593" i="32" s="1"/>
  <c r="B1594" i="32"/>
  <c r="C1594" i="32" s="1"/>
  <c r="B1595" i="32"/>
  <c r="C1595" i="32" s="1"/>
  <c r="B1596" i="32"/>
  <c r="C1596" i="32" s="1"/>
  <c r="B1597" i="32"/>
  <c r="C1597" i="32" s="1"/>
  <c r="B1598" i="32"/>
  <c r="C1598" i="32" s="1"/>
  <c r="B1599" i="32"/>
  <c r="C1599" i="32" s="1"/>
  <c r="B1600" i="32"/>
  <c r="C1600" i="32" s="1"/>
  <c r="B1601" i="32"/>
  <c r="C1601" i="32" s="1"/>
  <c r="B1602" i="32"/>
  <c r="C1602" i="32" s="1"/>
  <c r="B1603" i="32"/>
  <c r="C1603" i="32" s="1"/>
  <c r="B1604" i="32"/>
  <c r="C1604" i="32" s="1"/>
  <c r="B1605" i="32"/>
  <c r="C1605" i="32" s="1"/>
  <c r="B1606" i="32"/>
  <c r="C1606" i="32" s="1"/>
  <c r="B1607" i="32"/>
  <c r="C1607" i="32" s="1"/>
  <c r="B1608" i="32"/>
  <c r="C1608" i="32" s="1"/>
  <c r="B1609" i="32"/>
  <c r="C1609" i="32" s="1"/>
  <c r="B1610" i="32"/>
  <c r="C1610" i="32" s="1"/>
  <c r="B1611" i="32"/>
  <c r="C1611" i="32" s="1"/>
  <c r="B1612" i="32"/>
  <c r="C1612" i="32" s="1"/>
  <c r="B1613" i="32"/>
  <c r="C1613" i="32" s="1"/>
  <c r="B1614" i="32"/>
  <c r="C1614" i="32" s="1"/>
  <c r="B1615" i="32"/>
  <c r="C1615" i="32" s="1"/>
  <c r="B1616" i="32"/>
  <c r="C1616" i="32" s="1"/>
  <c r="B1617" i="32"/>
  <c r="C1617" i="32" s="1"/>
  <c r="B1618" i="32"/>
  <c r="C1618" i="32" s="1"/>
  <c r="B1619" i="32"/>
  <c r="C1619" i="32" s="1"/>
  <c r="B1620" i="32"/>
  <c r="C1620" i="32" s="1"/>
  <c r="B1621" i="32"/>
  <c r="C1621" i="32" s="1"/>
  <c r="B1622" i="32"/>
  <c r="C1622" i="32" s="1"/>
  <c r="B1623" i="32"/>
  <c r="C1623" i="32" s="1"/>
  <c r="B1624" i="32"/>
  <c r="C1624" i="32" s="1"/>
  <c r="B1625" i="32"/>
  <c r="C1625" i="32" s="1"/>
  <c r="B1626" i="32"/>
  <c r="C1626" i="32" s="1"/>
  <c r="B1627" i="32"/>
  <c r="C1627" i="32" s="1"/>
  <c r="B1628" i="32"/>
  <c r="C1628" i="32" s="1"/>
  <c r="B1629" i="32"/>
  <c r="C1629" i="32" s="1"/>
  <c r="B1630" i="32"/>
  <c r="C1630" i="32" s="1"/>
  <c r="B1631" i="32"/>
  <c r="C1631" i="32" s="1"/>
  <c r="B1632" i="32"/>
  <c r="C1632" i="32" s="1"/>
  <c r="B1633" i="32"/>
  <c r="C1633" i="32" s="1"/>
  <c r="B1634" i="32"/>
  <c r="C1634" i="32" s="1"/>
  <c r="B1635" i="32"/>
  <c r="C1635" i="32" s="1"/>
  <c r="B1636" i="32"/>
  <c r="C1636" i="32" s="1"/>
  <c r="B1637" i="32"/>
  <c r="C1637" i="32" s="1"/>
  <c r="B1638" i="32"/>
  <c r="C1638" i="32" s="1"/>
  <c r="B1639" i="32"/>
  <c r="C1639" i="32" s="1"/>
  <c r="B1640" i="32"/>
  <c r="C1640" i="32" s="1"/>
  <c r="B1641" i="32"/>
  <c r="C1641" i="32" s="1"/>
  <c r="B1642" i="32"/>
  <c r="C1642" i="32" s="1"/>
  <c r="B1643" i="32"/>
  <c r="C1643" i="32" s="1"/>
  <c r="B1644" i="32"/>
  <c r="C1644" i="32" s="1"/>
  <c r="B1645" i="32"/>
  <c r="C1645" i="32" s="1"/>
  <c r="B1646" i="32"/>
  <c r="C1646" i="32" s="1"/>
  <c r="B1647" i="32"/>
  <c r="C1647" i="32" s="1"/>
  <c r="B1648" i="32"/>
  <c r="C1648" i="32" s="1"/>
  <c r="B1649" i="32"/>
  <c r="C1649" i="32" s="1"/>
  <c r="B1650" i="32"/>
  <c r="C1650" i="32" s="1"/>
  <c r="B1651" i="32"/>
  <c r="C1651" i="32" s="1"/>
  <c r="B1652" i="32"/>
  <c r="C1652" i="32" s="1"/>
  <c r="B1653" i="32"/>
  <c r="C1653" i="32" s="1"/>
  <c r="B1654" i="32"/>
  <c r="C1654" i="32" s="1"/>
  <c r="B1655" i="32"/>
  <c r="C1655" i="32" s="1"/>
  <c r="B1656" i="32"/>
  <c r="C1656" i="32" s="1"/>
  <c r="B1657" i="32"/>
  <c r="C1657" i="32" s="1"/>
  <c r="B1658" i="32"/>
  <c r="C1658" i="32" s="1"/>
  <c r="B1659" i="32"/>
  <c r="C1659" i="32" s="1"/>
  <c r="B1660" i="32"/>
  <c r="C1660" i="32" s="1"/>
  <c r="B1661" i="32"/>
  <c r="C1661" i="32" s="1"/>
  <c r="B1662" i="32"/>
  <c r="C1662" i="32" s="1"/>
  <c r="B1663" i="32"/>
  <c r="C1663" i="32" s="1"/>
  <c r="B1664" i="32"/>
  <c r="C1664" i="32" s="1"/>
  <c r="B1665" i="32"/>
  <c r="C1665" i="32" s="1"/>
  <c r="B1666" i="32"/>
  <c r="C1666" i="32" s="1"/>
  <c r="B1667" i="32"/>
  <c r="C1667" i="32" s="1"/>
  <c r="B1668" i="32"/>
  <c r="C1668" i="32" s="1"/>
  <c r="B1669" i="32"/>
  <c r="C1669" i="32" s="1"/>
  <c r="B1670" i="32"/>
  <c r="C1670" i="32" s="1"/>
  <c r="B1671" i="32"/>
  <c r="C1671" i="32" s="1"/>
  <c r="B1672" i="32"/>
  <c r="C1672" i="32" s="1"/>
  <c r="B1673" i="32"/>
  <c r="C1673" i="32" s="1"/>
  <c r="B1674" i="32"/>
  <c r="C1674" i="32" s="1"/>
  <c r="B1675" i="32"/>
  <c r="C1675" i="32" s="1"/>
  <c r="B1676" i="32"/>
  <c r="C1676" i="32" s="1"/>
  <c r="B1677" i="32"/>
  <c r="C1677" i="32" s="1"/>
  <c r="B1678" i="32"/>
  <c r="C1678" i="32" s="1"/>
  <c r="B1679" i="32"/>
  <c r="C1679" i="32" s="1"/>
  <c r="B1680" i="32"/>
  <c r="C1680" i="32" s="1"/>
  <c r="B1681" i="32"/>
  <c r="C1681" i="32" s="1"/>
  <c r="B1682" i="32"/>
  <c r="C1682" i="32" s="1"/>
  <c r="B1683" i="32"/>
  <c r="C1683" i="32" s="1"/>
  <c r="B1684" i="32"/>
  <c r="C1684" i="32" s="1"/>
  <c r="B1685" i="32"/>
  <c r="C1685" i="32" s="1"/>
  <c r="B1686" i="32"/>
  <c r="C1686" i="32" s="1"/>
  <c r="B1687" i="32"/>
  <c r="C1687" i="32" s="1"/>
  <c r="B1688" i="32"/>
  <c r="C1688" i="32" s="1"/>
  <c r="B1689" i="32"/>
  <c r="C1689" i="32" s="1"/>
  <c r="B1690" i="32"/>
  <c r="C1690" i="32" s="1"/>
  <c r="B1691" i="32"/>
  <c r="C1691" i="32" s="1"/>
  <c r="B1692" i="32"/>
  <c r="C1692" i="32" s="1"/>
  <c r="B1693" i="32"/>
  <c r="C1693" i="32" s="1"/>
  <c r="B1694" i="32"/>
  <c r="C1694" i="32" s="1"/>
  <c r="B1695" i="32"/>
  <c r="C1695" i="32" s="1"/>
  <c r="B1696" i="32"/>
  <c r="C1696" i="32" s="1"/>
  <c r="B1697" i="32"/>
  <c r="C1697" i="32" s="1"/>
  <c r="B1698" i="32"/>
  <c r="C1698" i="32" s="1"/>
  <c r="B1699" i="32"/>
  <c r="C1699" i="32" s="1"/>
  <c r="B1700" i="32"/>
  <c r="C1700" i="32" s="1"/>
  <c r="B1701" i="32"/>
  <c r="C1701" i="32" s="1"/>
  <c r="B1702" i="32"/>
  <c r="C1702" i="32" s="1"/>
  <c r="B1703" i="32"/>
  <c r="C1703" i="32" s="1"/>
  <c r="B1704" i="32"/>
  <c r="C1704" i="32" s="1"/>
  <c r="B1705" i="32"/>
  <c r="C1705" i="32" s="1"/>
  <c r="B1706" i="32"/>
  <c r="C1706" i="32" s="1"/>
  <c r="B1707" i="32"/>
  <c r="C1707" i="32" s="1"/>
  <c r="B1708" i="32"/>
  <c r="C1708" i="32" s="1"/>
  <c r="B1709" i="32"/>
  <c r="C1709" i="32" s="1"/>
  <c r="B1710" i="32"/>
  <c r="C1710" i="32" s="1"/>
  <c r="B1711" i="32"/>
  <c r="C1711" i="32" s="1"/>
  <c r="B1712" i="32"/>
  <c r="C1712" i="32" s="1"/>
  <c r="B1713" i="32"/>
  <c r="C1713" i="32" s="1"/>
  <c r="B1714" i="32"/>
  <c r="C1714" i="32" s="1"/>
  <c r="B1715" i="32"/>
  <c r="C1715" i="32" s="1"/>
  <c r="B1716" i="32"/>
  <c r="C1716" i="32" s="1"/>
  <c r="B1717" i="32"/>
  <c r="C1717" i="32" s="1"/>
  <c r="B1718" i="32"/>
  <c r="C1718" i="32" s="1"/>
  <c r="B1719" i="32"/>
  <c r="C1719" i="32" s="1"/>
  <c r="B1720" i="32"/>
  <c r="C1720" i="32" s="1"/>
  <c r="B1721" i="32"/>
  <c r="C1721" i="32" s="1"/>
  <c r="B1722" i="32"/>
  <c r="C1722" i="32" s="1"/>
  <c r="B1723" i="32"/>
  <c r="C1723" i="32" s="1"/>
  <c r="B1724" i="32"/>
  <c r="C1724" i="32" s="1"/>
  <c r="B1725" i="32"/>
  <c r="C1725" i="32" s="1"/>
  <c r="B1726" i="32"/>
  <c r="C1726" i="32" s="1"/>
  <c r="B1727" i="32"/>
  <c r="C1727" i="32" s="1"/>
  <c r="B1728" i="32"/>
  <c r="C1728" i="32" s="1"/>
  <c r="B1729" i="32"/>
  <c r="C1729" i="32" s="1"/>
  <c r="B1730" i="32"/>
  <c r="C1730" i="32" s="1"/>
  <c r="B1731" i="32"/>
  <c r="C1731" i="32" s="1"/>
  <c r="B1732" i="32"/>
  <c r="C1732" i="32" s="1"/>
  <c r="B1733" i="32"/>
  <c r="C1733" i="32" s="1"/>
  <c r="B1734" i="32"/>
  <c r="C1734" i="32" s="1"/>
  <c r="B1735" i="32"/>
  <c r="C1735" i="32" s="1"/>
  <c r="B1736" i="32"/>
  <c r="C1736" i="32" s="1"/>
  <c r="B1737" i="32"/>
  <c r="C1737" i="32" s="1"/>
  <c r="B1738" i="32"/>
  <c r="C1738" i="32" s="1"/>
  <c r="B1739" i="32"/>
  <c r="C1739" i="32" s="1"/>
  <c r="B1740" i="32"/>
  <c r="C1740" i="32" s="1"/>
  <c r="B1741" i="32"/>
  <c r="C1741" i="32" s="1"/>
  <c r="B1742" i="32"/>
  <c r="C1742" i="32" s="1"/>
  <c r="B1743" i="32"/>
  <c r="C1743" i="32" s="1"/>
  <c r="B1744" i="32"/>
  <c r="C1744" i="32" s="1"/>
  <c r="B1745" i="32"/>
  <c r="C1745" i="32" s="1"/>
  <c r="B1746" i="32"/>
  <c r="C1746" i="32" s="1"/>
  <c r="B1747" i="32"/>
  <c r="C1747" i="32" s="1"/>
  <c r="B1748" i="32"/>
  <c r="C1748" i="32" s="1"/>
  <c r="B1749" i="32"/>
  <c r="C1749" i="32" s="1"/>
  <c r="B1750" i="32"/>
  <c r="C1750" i="32" s="1"/>
  <c r="B1751" i="32"/>
  <c r="C1751" i="32" s="1"/>
  <c r="B1752" i="32"/>
  <c r="C1752" i="32" s="1"/>
  <c r="B1753" i="32"/>
  <c r="C1753" i="32" s="1"/>
  <c r="B1754" i="32"/>
  <c r="C1754" i="32" s="1"/>
  <c r="B1755" i="32"/>
  <c r="C1755" i="32" s="1"/>
  <c r="B1756" i="32"/>
  <c r="C1756" i="32" s="1"/>
  <c r="B1757" i="32"/>
  <c r="C1757" i="32" s="1"/>
  <c r="B1758" i="32"/>
  <c r="C1758" i="32" s="1"/>
  <c r="B1759" i="32"/>
  <c r="C1759" i="32" s="1"/>
  <c r="B1760" i="32"/>
  <c r="C1760" i="32" s="1"/>
  <c r="B1761" i="32"/>
  <c r="C1761" i="32" s="1"/>
  <c r="B1762" i="32"/>
  <c r="C1762" i="32" s="1"/>
  <c r="B1763" i="32"/>
  <c r="C1763" i="32" s="1"/>
  <c r="B1764" i="32"/>
  <c r="C1764" i="32" s="1"/>
  <c r="B1765" i="32"/>
  <c r="C1765" i="32" s="1"/>
  <c r="B1766" i="32"/>
  <c r="C1766" i="32" s="1"/>
  <c r="B1767" i="32"/>
  <c r="C1767" i="32" s="1"/>
  <c r="B1768" i="32"/>
  <c r="C1768" i="32" s="1"/>
  <c r="B1769" i="32"/>
  <c r="C1769" i="32" s="1"/>
  <c r="B1770" i="32"/>
  <c r="C1770" i="32" s="1"/>
  <c r="B1771" i="32"/>
  <c r="C1771" i="32" s="1"/>
  <c r="B1772" i="32"/>
  <c r="C1772" i="32" s="1"/>
  <c r="B1773" i="32"/>
  <c r="C1773" i="32" s="1"/>
  <c r="B1774" i="32"/>
  <c r="C1774" i="32" s="1"/>
  <c r="B1775" i="32"/>
  <c r="C1775" i="32" s="1"/>
  <c r="B1776" i="32"/>
  <c r="C1776" i="32" s="1"/>
  <c r="B1777" i="32"/>
  <c r="C1777" i="32" s="1"/>
  <c r="B1778" i="32"/>
  <c r="C1778" i="32" s="1"/>
  <c r="B1779" i="32"/>
  <c r="C1779" i="32" s="1"/>
  <c r="B1780" i="32"/>
  <c r="C1780" i="32" s="1"/>
  <c r="B1781" i="32"/>
  <c r="C1781" i="32" s="1"/>
  <c r="B1782" i="32"/>
  <c r="C1782" i="32"/>
  <c r="B1783" i="32"/>
  <c r="C1783" i="32" s="1"/>
  <c r="B1784" i="32"/>
  <c r="C1784" i="32" s="1"/>
  <c r="B1785" i="32"/>
  <c r="C1785" i="32" s="1"/>
  <c r="B1786" i="32"/>
  <c r="C1786" i="32" s="1"/>
  <c r="B1787" i="32"/>
  <c r="C1787" i="32" s="1"/>
  <c r="B1788" i="32"/>
  <c r="C1788" i="32" s="1"/>
  <c r="B1789" i="32"/>
  <c r="C1789" i="32"/>
  <c r="B1790" i="32"/>
  <c r="C1790" i="32" s="1"/>
  <c r="B1791" i="32"/>
  <c r="C1791" i="32" s="1"/>
  <c r="B1792" i="32"/>
  <c r="C1792" i="32" s="1"/>
  <c r="B1793" i="32"/>
  <c r="C1793" i="32" s="1"/>
  <c r="B1794" i="32"/>
  <c r="C1794" i="32" s="1"/>
  <c r="B1795" i="32"/>
  <c r="C1795" i="32" s="1"/>
  <c r="B1796" i="32"/>
  <c r="C1796" i="32"/>
  <c r="B1797" i="32"/>
  <c r="C1797" i="32" s="1"/>
  <c r="B1798" i="32"/>
  <c r="C1798" i="32" s="1"/>
  <c r="B1799" i="32"/>
  <c r="C1799" i="32" s="1"/>
  <c r="B1800" i="32"/>
  <c r="C1800" i="32" s="1"/>
  <c r="B1801" i="32"/>
  <c r="C1801" i="32" s="1"/>
  <c r="B1802" i="32"/>
  <c r="C1802" i="32" s="1"/>
  <c r="B1803" i="32"/>
  <c r="C1803" i="32" s="1"/>
  <c r="B1804" i="32"/>
  <c r="C1804" i="32" s="1"/>
  <c r="B1805" i="32"/>
  <c r="C1805" i="32" s="1"/>
  <c r="B1806" i="32"/>
  <c r="C1806" i="32" s="1"/>
  <c r="B1807" i="32"/>
  <c r="C1807" i="32" s="1"/>
  <c r="B1808" i="32"/>
  <c r="C1808" i="32" s="1"/>
  <c r="B1809" i="32"/>
  <c r="C1809" i="32" s="1"/>
  <c r="B1810" i="32"/>
  <c r="C1810" i="32" s="1"/>
  <c r="B1811" i="32"/>
  <c r="C1811" i="32" s="1"/>
  <c r="B1812" i="32"/>
  <c r="C1812" i="32" s="1"/>
  <c r="B1813" i="32"/>
  <c r="C1813" i="32" s="1"/>
  <c r="B1814" i="32"/>
  <c r="C1814" i="32" s="1"/>
  <c r="B1815" i="32"/>
  <c r="C1815" i="32" s="1"/>
  <c r="B1816" i="32"/>
  <c r="C1816" i="32" s="1"/>
  <c r="B1817" i="32"/>
  <c r="C1817" i="32" s="1"/>
  <c r="B1818" i="32"/>
  <c r="C1818" i="32" s="1"/>
  <c r="B1819" i="32"/>
  <c r="C1819" i="32" s="1"/>
  <c r="B1820" i="32"/>
  <c r="C1820" i="32" s="1"/>
  <c r="B1821" i="32"/>
  <c r="C1821" i="32" s="1"/>
  <c r="B1822" i="32"/>
  <c r="C1822" i="32" s="1"/>
  <c r="B1823" i="32"/>
  <c r="C1823" i="32" s="1"/>
  <c r="B1824" i="32"/>
  <c r="C1824" i="32" s="1"/>
  <c r="B1825" i="32"/>
  <c r="C1825" i="32" s="1"/>
  <c r="B1826" i="32"/>
  <c r="C1826" i="32" s="1"/>
  <c r="B1827" i="32"/>
  <c r="C1827" i="32" s="1"/>
  <c r="B1828" i="32"/>
  <c r="C1828" i="32" s="1"/>
  <c r="B1829" i="32"/>
  <c r="C1829" i="32" s="1"/>
  <c r="B1830" i="32"/>
  <c r="C1830" i="32" s="1"/>
  <c r="B1831" i="32"/>
  <c r="C1831" i="32" s="1"/>
  <c r="B1832" i="32"/>
  <c r="C1832" i="32" s="1"/>
  <c r="B1833" i="32"/>
  <c r="C1833" i="32" s="1"/>
  <c r="B1834" i="32"/>
  <c r="C1834" i="32" s="1"/>
  <c r="B1835" i="32"/>
  <c r="C1835" i="32" s="1"/>
  <c r="B1836" i="32"/>
  <c r="C1836" i="32" s="1"/>
  <c r="B1837" i="32"/>
  <c r="C1837" i="32" s="1"/>
  <c r="B1838" i="32"/>
  <c r="C1838" i="32" s="1"/>
  <c r="B1839" i="32"/>
  <c r="C1839" i="32" s="1"/>
  <c r="B1840" i="32"/>
  <c r="C1840" i="32" s="1"/>
  <c r="B1841" i="32"/>
  <c r="C1841" i="32" s="1"/>
  <c r="B1842" i="32"/>
  <c r="C1842" i="32" s="1"/>
  <c r="B1843" i="32"/>
  <c r="C1843" i="32" s="1"/>
  <c r="B1844" i="32"/>
  <c r="C1844" i="32" s="1"/>
  <c r="B1845" i="32"/>
  <c r="C1845" i="32" s="1"/>
  <c r="B1846" i="32"/>
  <c r="C1846" i="32" s="1"/>
  <c r="B1847" i="32"/>
  <c r="C1847" i="32" s="1"/>
  <c r="B1848" i="32"/>
  <c r="C1848" i="32" s="1"/>
  <c r="B1849" i="32"/>
  <c r="C1849" i="32" s="1"/>
  <c r="B1850" i="32"/>
  <c r="C1850" i="32" s="1"/>
  <c r="B1851" i="32"/>
  <c r="C1851" i="32" s="1"/>
  <c r="B1852" i="32"/>
  <c r="C1852" i="32" s="1"/>
  <c r="B1853" i="32"/>
  <c r="C1853" i="32" s="1"/>
  <c r="B1854" i="32"/>
  <c r="C1854" i="32" s="1"/>
  <c r="B1855" i="32"/>
  <c r="C1855" i="32" s="1"/>
  <c r="B1856" i="32"/>
  <c r="C1856" i="32" s="1"/>
  <c r="B1857" i="32"/>
  <c r="C1857" i="32" s="1"/>
  <c r="B1858" i="32"/>
  <c r="C1858" i="32" s="1"/>
  <c r="B1859" i="32"/>
  <c r="C1859" i="32" s="1"/>
  <c r="B1860" i="32"/>
  <c r="C1860" i="32" s="1"/>
  <c r="B1861" i="32"/>
  <c r="C1861" i="32" s="1"/>
  <c r="B1862" i="32"/>
  <c r="C1862" i="32" s="1"/>
  <c r="B1863" i="32"/>
  <c r="C1863" i="32" s="1"/>
  <c r="B1864" i="32"/>
  <c r="C1864" i="32" s="1"/>
  <c r="B1865" i="32"/>
  <c r="C1865" i="32" s="1"/>
  <c r="B1866" i="32"/>
  <c r="C1866" i="32" s="1"/>
  <c r="B1867" i="32"/>
  <c r="C1867" i="32" s="1"/>
  <c r="B1868" i="32"/>
  <c r="C1868" i="32" s="1"/>
  <c r="B1869" i="32"/>
  <c r="C1869" i="32" s="1"/>
  <c r="B1870" i="32"/>
  <c r="C1870" i="32" s="1"/>
  <c r="B1871" i="32"/>
  <c r="C1871" i="32" s="1"/>
  <c r="B1872" i="32"/>
  <c r="C1872" i="32" s="1"/>
  <c r="B1873" i="32"/>
  <c r="C1873" i="32" s="1"/>
  <c r="B1874" i="32"/>
  <c r="C1874" i="32" s="1"/>
  <c r="B1875" i="32"/>
  <c r="C1875" i="32" s="1"/>
  <c r="B1876" i="32"/>
  <c r="C1876" i="32" s="1"/>
  <c r="B1877" i="32"/>
  <c r="C1877" i="32" s="1"/>
  <c r="B1878" i="32"/>
  <c r="C1878" i="32" s="1"/>
  <c r="B1879" i="32"/>
  <c r="C1879" i="32" s="1"/>
  <c r="B1880" i="32"/>
  <c r="C1880" i="32" s="1"/>
  <c r="B1881" i="32"/>
  <c r="C1881" i="32" s="1"/>
  <c r="B1882" i="32"/>
  <c r="C1882" i="32" s="1"/>
  <c r="B1883" i="32"/>
  <c r="C1883" i="32" s="1"/>
  <c r="B1884" i="32"/>
  <c r="C1884" i="32" s="1"/>
  <c r="B1885" i="32"/>
  <c r="C1885" i="32" s="1"/>
  <c r="B1886" i="32"/>
  <c r="C1886" i="32" s="1"/>
  <c r="B1887" i="32"/>
  <c r="C1887" i="32" s="1"/>
  <c r="B1888" i="32"/>
  <c r="C1888" i="32" s="1"/>
  <c r="B1889" i="32"/>
  <c r="C1889" i="32" s="1"/>
  <c r="B1890" i="32"/>
  <c r="C1890" i="32" s="1"/>
  <c r="B1891" i="32"/>
  <c r="C1891" i="32" s="1"/>
  <c r="B1892" i="32"/>
  <c r="C1892" i="32" s="1"/>
  <c r="B1893" i="32"/>
  <c r="C1893" i="32" s="1"/>
  <c r="B1894" i="32"/>
  <c r="C1894" i="32" s="1"/>
  <c r="B1895" i="32"/>
  <c r="C1895" i="32" s="1"/>
  <c r="B1896" i="32"/>
  <c r="C1896" i="32" s="1"/>
  <c r="B1897" i="32"/>
  <c r="C1897" i="32" s="1"/>
  <c r="B1898" i="32"/>
  <c r="C1898" i="32" s="1"/>
  <c r="B1899" i="32"/>
  <c r="C1899" i="32" s="1"/>
  <c r="B1900" i="32"/>
  <c r="C1900" i="32" s="1"/>
  <c r="B1901" i="32"/>
  <c r="C1901" i="32" s="1"/>
  <c r="B1902" i="32"/>
  <c r="C1902" i="32" s="1"/>
  <c r="B1903" i="32"/>
  <c r="C1903" i="32" s="1"/>
  <c r="B1904" i="32"/>
  <c r="C1904" i="32" s="1"/>
  <c r="B1905" i="32"/>
  <c r="C1905" i="32" s="1"/>
  <c r="B1906" i="32"/>
  <c r="C1906" i="32" s="1"/>
  <c r="B1907" i="32"/>
  <c r="C1907" i="32" s="1"/>
  <c r="B1908" i="32"/>
  <c r="C1908" i="32" s="1"/>
  <c r="B1909" i="32"/>
  <c r="C1909" i="32" s="1"/>
  <c r="B1910" i="32"/>
  <c r="C1910" i="32" s="1"/>
  <c r="B1911" i="32"/>
  <c r="C1911" i="32" s="1"/>
  <c r="B1912" i="32"/>
  <c r="C1912" i="32" s="1"/>
  <c r="B1913" i="32"/>
  <c r="C1913" i="32" s="1"/>
  <c r="B1914" i="32"/>
  <c r="C1914" i="32" s="1"/>
  <c r="B1915" i="32"/>
  <c r="C1915" i="32" s="1"/>
  <c r="B1916" i="32"/>
  <c r="C1916" i="32" s="1"/>
  <c r="B1917" i="32"/>
  <c r="C1917" i="32" s="1"/>
  <c r="B1918" i="32"/>
  <c r="C1918" i="32" s="1"/>
  <c r="B1919" i="32"/>
  <c r="C1919" i="32" s="1"/>
  <c r="B1920" i="32"/>
  <c r="C1920" i="32" s="1"/>
  <c r="B1921" i="32"/>
  <c r="C1921" i="32" s="1"/>
  <c r="B1922" i="32"/>
  <c r="C1922" i="32" s="1"/>
  <c r="B1923" i="32"/>
  <c r="C1923" i="32" s="1"/>
  <c r="B1924" i="32"/>
  <c r="C1924" i="32" s="1"/>
  <c r="B1925" i="32"/>
  <c r="C1925" i="32" s="1"/>
  <c r="B1926" i="32"/>
  <c r="C1926" i="32" s="1"/>
  <c r="B1927" i="32"/>
  <c r="C1927" i="32" s="1"/>
  <c r="B1928" i="32"/>
  <c r="C1928" i="32" s="1"/>
  <c r="B1929" i="32"/>
  <c r="C1929" i="32" s="1"/>
  <c r="B1930" i="32"/>
  <c r="C1930" i="32" s="1"/>
  <c r="B1931" i="32"/>
  <c r="C1931" i="32" s="1"/>
  <c r="B1932" i="32"/>
  <c r="C1932" i="32" s="1"/>
  <c r="B1933" i="32"/>
  <c r="C1933" i="32" s="1"/>
  <c r="B1934" i="32"/>
  <c r="C1934" i="32" s="1"/>
  <c r="B1935" i="32"/>
  <c r="C1935" i="32" s="1"/>
  <c r="B1936" i="32"/>
  <c r="C1936" i="32" s="1"/>
  <c r="B1937" i="32"/>
  <c r="C1937" i="32" s="1"/>
  <c r="B1938" i="32"/>
  <c r="C1938" i="32" s="1"/>
  <c r="B1939" i="32"/>
  <c r="C1939" i="32" s="1"/>
  <c r="B1940" i="32"/>
  <c r="C1940" i="32" s="1"/>
  <c r="B1941" i="32"/>
  <c r="C1941" i="32" s="1"/>
  <c r="B1942" i="32"/>
  <c r="C1942" i="32" s="1"/>
  <c r="B1943" i="32"/>
  <c r="C1943" i="32" s="1"/>
  <c r="B1944" i="32"/>
  <c r="C1944" i="32" s="1"/>
  <c r="B1945" i="32"/>
  <c r="C1945" i="32" s="1"/>
  <c r="B1946" i="32"/>
  <c r="C1946" i="32" s="1"/>
  <c r="B1947" i="32"/>
  <c r="C1947" i="32" s="1"/>
  <c r="B1948" i="32"/>
  <c r="C1948" i="32" s="1"/>
  <c r="B1949" i="32"/>
  <c r="C1949" i="32" s="1"/>
  <c r="B1950" i="32"/>
  <c r="C1950" i="32" s="1"/>
  <c r="B1951" i="32"/>
  <c r="C1951" i="32" s="1"/>
  <c r="B1952" i="32"/>
  <c r="C1952" i="32" s="1"/>
  <c r="B1953" i="32"/>
  <c r="C1953" i="32" s="1"/>
  <c r="B1954" i="32"/>
  <c r="C1954" i="32" s="1"/>
  <c r="B1955" i="32"/>
  <c r="C1955" i="32" s="1"/>
  <c r="B1956" i="32"/>
  <c r="C1956" i="32" s="1"/>
  <c r="B1957" i="32"/>
  <c r="C1957" i="32" s="1"/>
  <c r="B1958" i="32"/>
  <c r="C1958" i="32" s="1"/>
  <c r="B1959" i="32"/>
  <c r="C1959" i="32" s="1"/>
  <c r="B1960" i="32"/>
  <c r="C1960" i="32" s="1"/>
  <c r="B1961" i="32"/>
  <c r="C1961" i="32" s="1"/>
  <c r="B1962" i="32"/>
  <c r="C1962" i="32" s="1"/>
  <c r="B1963" i="32"/>
  <c r="C1963" i="32" s="1"/>
  <c r="B1964" i="32"/>
  <c r="C1964" i="32" s="1"/>
  <c r="B1965" i="32"/>
  <c r="C1965" i="32" s="1"/>
  <c r="B1966" i="32"/>
  <c r="C1966" i="32" s="1"/>
  <c r="B1967" i="32"/>
  <c r="C1967" i="32" s="1"/>
  <c r="B1968" i="32"/>
  <c r="C1968" i="32" s="1"/>
  <c r="B1969" i="32"/>
  <c r="C1969" i="32" s="1"/>
  <c r="B1970" i="32"/>
  <c r="C1970" i="32" s="1"/>
  <c r="B1971" i="32"/>
  <c r="C1971" i="32" s="1"/>
  <c r="B1972" i="32"/>
  <c r="C1972" i="32" s="1"/>
  <c r="B1973" i="32"/>
  <c r="C1973" i="32" s="1"/>
  <c r="B1974" i="32"/>
  <c r="C1974" i="32" s="1"/>
  <c r="B1975" i="32"/>
  <c r="C1975" i="32" s="1"/>
  <c r="B1976" i="32"/>
  <c r="C1976" i="32" s="1"/>
  <c r="B1977" i="32"/>
  <c r="C1977" i="32" s="1"/>
  <c r="B1978" i="32"/>
  <c r="C1978" i="32" s="1"/>
  <c r="B1979" i="32"/>
  <c r="C1979" i="32" s="1"/>
  <c r="B1980" i="32"/>
  <c r="C1980" i="32" s="1"/>
  <c r="B1981" i="32"/>
  <c r="C1981" i="32" s="1"/>
  <c r="B1982" i="32"/>
  <c r="C1982" i="32" s="1"/>
  <c r="B1983" i="32"/>
  <c r="C1983" i="32" s="1"/>
  <c r="B1984" i="32"/>
  <c r="C1984" i="32" s="1"/>
  <c r="B1985" i="32"/>
  <c r="C1985" i="32" s="1"/>
  <c r="B1986" i="32"/>
  <c r="C1986" i="32" s="1"/>
  <c r="B1987" i="32"/>
  <c r="C1987" i="32" s="1"/>
  <c r="B1988" i="32"/>
  <c r="C1988" i="32" s="1"/>
  <c r="B1989" i="32"/>
  <c r="C1989" i="32" s="1"/>
  <c r="B1990" i="32"/>
  <c r="C1990" i="32" s="1"/>
  <c r="B1991" i="32"/>
  <c r="C1991" i="32" s="1"/>
  <c r="B1992" i="32"/>
  <c r="C1992" i="32" s="1"/>
  <c r="B1993" i="32"/>
  <c r="C1993" i="32" s="1"/>
  <c r="B1994" i="32"/>
  <c r="C1994" i="32" s="1"/>
  <c r="B1995" i="32"/>
  <c r="C1995" i="32" s="1"/>
  <c r="B1996" i="32"/>
  <c r="C1996" i="32" s="1"/>
  <c r="B1997" i="32"/>
  <c r="C1997" i="32" s="1"/>
  <c r="B1998" i="32"/>
  <c r="C1998" i="32" s="1"/>
  <c r="B1999" i="32"/>
  <c r="C1999" i="32" s="1"/>
  <c r="B2000" i="32"/>
  <c r="C2000" i="32" s="1"/>
  <c r="B2001" i="32"/>
  <c r="C2001" i="32" s="1"/>
  <c r="B2002" i="32"/>
  <c r="C2002" i="32" s="1"/>
  <c r="X11" i="26" l="1"/>
  <c r="AF11" i="26"/>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B204" i="32"/>
  <c r="C204" i="32" s="1"/>
  <c r="B205" i="32"/>
  <c r="C205" i="32" s="1"/>
  <c r="B206" i="32"/>
  <c r="C206" i="32" s="1"/>
  <c r="B207" i="32"/>
  <c r="C207" i="32" s="1"/>
  <c r="B208" i="32"/>
  <c r="C208" i="32" s="1"/>
  <c r="B209" i="32"/>
  <c r="C209" i="32" s="1"/>
  <c r="B210" i="32"/>
  <c r="C210" i="32" s="1"/>
  <c r="B211" i="32"/>
  <c r="C211" i="32" s="1"/>
  <c r="B212" i="32"/>
  <c r="C212" i="32" s="1"/>
  <c r="B213" i="32"/>
  <c r="C213" i="32" s="1"/>
  <c r="B214" i="32"/>
  <c r="C214" i="32" s="1"/>
  <c r="B215" i="32"/>
  <c r="C215" i="32" s="1"/>
  <c r="B216" i="32"/>
  <c r="C216" i="32" s="1"/>
  <c r="B217" i="32"/>
  <c r="C217" i="32" s="1"/>
  <c r="B218" i="32"/>
  <c r="C218" i="32" s="1"/>
  <c r="B219" i="32"/>
  <c r="C219" i="32" s="1"/>
  <c r="B220" i="32"/>
  <c r="C220" i="32" s="1"/>
  <c r="B221" i="32"/>
  <c r="C221" i="32" s="1"/>
  <c r="B222" i="32"/>
  <c r="C222" i="32" s="1"/>
  <c r="B223" i="32"/>
  <c r="C223" i="32" s="1"/>
  <c r="B224" i="32"/>
  <c r="C224" i="32" s="1"/>
  <c r="B225" i="32"/>
  <c r="C225" i="32" s="1"/>
  <c r="B226" i="32"/>
  <c r="C226" i="32" s="1"/>
  <c r="B227" i="32"/>
  <c r="C227" i="32" s="1"/>
  <c r="B228" i="32"/>
  <c r="C228" i="32" s="1"/>
  <c r="B229" i="32"/>
  <c r="C229" i="32" s="1"/>
  <c r="B230" i="32"/>
  <c r="C230" i="32" s="1"/>
  <c r="B231" i="32"/>
  <c r="C231" i="32" s="1"/>
  <c r="B232" i="32"/>
  <c r="C232" i="32" s="1"/>
  <c r="B233" i="32"/>
  <c r="C233" i="32" s="1"/>
  <c r="B234" i="32"/>
  <c r="C234" i="32" s="1"/>
  <c r="B235" i="32"/>
  <c r="C235" i="32" s="1"/>
  <c r="B236" i="32"/>
  <c r="C236" i="32" s="1"/>
  <c r="B237" i="32"/>
  <c r="C237" i="32" s="1"/>
  <c r="B238" i="32"/>
  <c r="C238" i="32" s="1"/>
  <c r="B239" i="32"/>
  <c r="C239" i="32" s="1"/>
  <c r="B240" i="32"/>
  <c r="C240" i="32" s="1"/>
  <c r="B241" i="32"/>
  <c r="C241" i="32" s="1"/>
  <c r="B242" i="32"/>
  <c r="C242" i="32" s="1"/>
  <c r="B243" i="32"/>
  <c r="C243" i="32" s="1"/>
  <c r="B244" i="32"/>
  <c r="C244" i="32" s="1"/>
  <c r="B245" i="32"/>
  <c r="C245" i="32" s="1"/>
  <c r="B246" i="32"/>
  <c r="C246" i="32" s="1"/>
  <c r="B247" i="32"/>
  <c r="C247" i="32" s="1"/>
  <c r="B248" i="32"/>
  <c r="C248" i="32" s="1"/>
  <c r="B249" i="32"/>
  <c r="C249" i="32" s="1"/>
  <c r="B250" i="32"/>
  <c r="C250" i="32" s="1"/>
  <c r="B251" i="32"/>
  <c r="C251" i="32" s="1"/>
  <c r="B252" i="32"/>
  <c r="C252" i="32" s="1"/>
  <c r="B253" i="32"/>
  <c r="C253" i="32" s="1"/>
  <c r="B254" i="32"/>
  <c r="C254" i="32" s="1"/>
  <c r="B255" i="32"/>
  <c r="C255" i="32" s="1"/>
  <c r="B256" i="32"/>
  <c r="C256" i="32" s="1"/>
  <c r="B257" i="32"/>
  <c r="C257" i="32" s="1"/>
  <c r="B258" i="32"/>
  <c r="C258" i="32" s="1"/>
  <c r="B259" i="32"/>
  <c r="C259" i="32" s="1"/>
  <c r="B260" i="32"/>
  <c r="C260" i="32" s="1"/>
  <c r="B261" i="32"/>
  <c r="C261" i="32" s="1"/>
  <c r="B262" i="32"/>
  <c r="C262" i="32" s="1"/>
  <c r="B263" i="32"/>
  <c r="C263" i="32" s="1"/>
  <c r="B264" i="32"/>
  <c r="C264" i="32" s="1"/>
  <c r="B265" i="32"/>
  <c r="C265" i="32" s="1"/>
  <c r="B266" i="32"/>
  <c r="C266" i="32" s="1"/>
  <c r="B267" i="32"/>
  <c r="C267" i="32" s="1"/>
  <c r="B268" i="32"/>
  <c r="C268" i="32" s="1"/>
  <c r="B269" i="32"/>
  <c r="C269" i="32" s="1"/>
  <c r="B270" i="32"/>
  <c r="C270" i="32" s="1"/>
  <c r="B271" i="32"/>
  <c r="C271" i="32" s="1"/>
  <c r="B272" i="32"/>
  <c r="C272" i="32" s="1"/>
  <c r="B273" i="32"/>
  <c r="C273" i="32" s="1"/>
  <c r="B274" i="32"/>
  <c r="C274" i="32" s="1"/>
  <c r="B275" i="32"/>
  <c r="C275" i="32" s="1"/>
  <c r="B276" i="32"/>
  <c r="C276" i="32" s="1"/>
  <c r="B277" i="32"/>
  <c r="C277" i="32" s="1"/>
  <c r="B278" i="32"/>
  <c r="C278" i="32" s="1"/>
  <c r="B279" i="32"/>
  <c r="C279" i="32" s="1"/>
  <c r="B280" i="32"/>
  <c r="C280" i="32" s="1"/>
  <c r="B281" i="32"/>
  <c r="C281" i="32" s="1"/>
  <c r="B282" i="32"/>
  <c r="C282" i="32" s="1"/>
  <c r="B283" i="32"/>
  <c r="C283" i="32" s="1"/>
  <c r="B284" i="32"/>
  <c r="C284" i="32" s="1"/>
  <c r="B285" i="32"/>
  <c r="C285" i="32" s="1"/>
  <c r="B286" i="32"/>
  <c r="C286" i="32" s="1"/>
  <c r="B287" i="32"/>
  <c r="C287" i="32" s="1"/>
  <c r="B288" i="32"/>
  <c r="C288" i="32" s="1"/>
  <c r="B289" i="32"/>
  <c r="C289" i="32" s="1"/>
  <c r="B290" i="32"/>
  <c r="C290" i="32" s="1"/>
  <c r="B291" i="32"/>
  <c r="C291" i="32" s="1"/>
  <c r="B292" i="32"/>
  <c r="C292" i="32" s="1"/>
  <c r="B293" i="32"/>
  <c r="C293" i="32" s="1"/>
  <c r="B294" i="32"/>
  <c r="C294" i="32" s="1"/>
  <c r="B295" i="32"/>
  <c r="C295" i="32" s="1"/>
  <c r="B296" i="32"/>
  <c r="C296" i="32" s="1"/>
  <c r="B297" i="32"/>
  <c r="C297" i="32" s="1"/>
  <c r="B298" i="32"/>
  <c r="C298" i="32" s="1"/>
  <c r="B299" i="32"/>
  <c r="C299" i="32" s="1"/>
  <c r="B300" i="32"/>
  <c r="C300" i="32" s="1"/>
  <c r="B203" i="32"/>
  <c r="C203" i="32" s="1"/>
  <c r="H10" i="26" l="1"/>
  <c r="U39" i="28"/>
  <c r="F24" i="32" l="1"/>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3" i="28" s="1" a="1"/>
  <c r="F13" i="28" s="1"/>
  <c r="F102" i="32"/>
  <c r="G102" i="32"/>
  <c r="F103" i="32"/>
  <c r="G103" i="32"/>
  <c r="F104" i="32"/>
  <c r="G104" i="32"/>
  <c r="F105" i="32"/>
  <c r="G105" i="32"/>
  <c r="F106" i="32"/>
  <c r="G106" i="32"/>
  <c r="F107" i="32"/>
  <c r="G107" i="32"/>
  <c r="F108" i="32"/>
  <c r="G108" i="32"/>
  <c r="F109" i="32"/>
  <c r="G109" i="32"/>
  <c r="F110" i="32"/>
  <c r="G110" i="32"/>
  <c r="F111" i="32"/>
  <c r="G111" i="32"/>
  <c r="F112" i="32"/>
  <c r="G112" i="32"/>
  <c r="F113" i="32"/>
  <c r="G113" i="32"/>
  <c r="F114" i="32"/>
  <c r="G114" i="32"/>
  <c r="F115" i="32"/>
  <c r="G115" i="32"/>
  <c r="F116" i="32"/>
  <c r="G116" i="32"/>
  <c r="F117" i="32"/>
  <c r="G117" i="32"/>
  <c r="F118" i="32"/>
  <c r="G118" i="32"/>
  <c r="F119" i="32"/>
  <c r="G119" i="32"/>
  <c r="F120" i="32"/>
  <c r="G120" i="32"/>
  <c r="F121" i="32"/>
  <c r="G121" i="32"/>
  <c r="F122" i="32"/>
  <c r="G122" i="32"/>
  <c r="F123" i="32"/>
  <c r="G123" i="32"/>
  <c r="F124" i="32"/>
  <c r="G124" i="32"/>
  <c r="F125" i="32"/>
  <c r="G125" i="32"/>
  <c r="F126" i="32"/>
  <c r="G126" i="32"/>
  <c r="F127" i="32"/>
  <c r="G127" i="32"/>
  <c r="F128" i="32"/>
  <c r="G128" i="32"/>
  <c r="F129" i="32"/>
  <c r="G129" i="32"/>
  <c r="F130" i="32"/>
  <c r="G130" i="32"/>
  <c r="F131" i="32"/>
  <c r="G131" i="32"/>
  <c r="F132" i="32"/>
  <c r="G132" i="32"/>
  <c r="F133" i="32"/>
  <c r="G133" i="32"/>
  <c r="F134" i="32"/>
  <c r="G134" i="32"/>
  <c r="F135" i="32"/>
  <c r="G135" i="32"/>
  <c r="F136" i="32"/>
  <c r="G136" i="32"/>
  <c r="F137" i="32"/>
  <c r="G137" i="32"/>
  <c r="F138" i="32"/>
  <c r="G138" i="32"/>
  <c r="F139" i="32"/>
  <c r="G139" i="32"/>
  <c r="F140" i="32"/>
  <c r="G140" i="32"/>
  <c r="F141" i="32"/>
  <c r="G141" i="32"/>
  <c r="F142" i="32"/>
  <c r="G142" i="32"/>
  <c r="F143" i="32"/>
  <c r="G143" i="32"/>
  <c r="F144" i="32"/>
  <c r="G144" i="32"/>
  <c r="F145" i="32"/>
  <c r="G145" i="32"/>
  <c r="F146" i="32"/>
  <c r="G146" i="32"/>
  <c r="F147" i="32"/>
  <c r="G147" i="32"/>
  <c r="F148" i="32"/>
  <c r="G148" i="32"/>
  <c r="F149" i="32"/>
  <c r="G149" i="32"/>
  <c r="F150" i="32"/>
  <c r="G150" i="32"/>
  <c r="F151" i="32"/>
  <c r="G151" i="32"/>
  <c r="F152" i="32"/>
  <c r="G152" i="32"/>
  <c r="F153" i="32"/>
  <c r="G153" i="32"/>
  <c r="F154" i="32"/>
  <c r="G154" i="32"/>
  <c r="F155" i="32"/>
  <c r="G155" i="32"/>
  <c r="F156" i="32"/>
  <c r="G156" i="32"/>
  <c r="F157" i="32"/>
  <c r="G157" i="32"/>
  <c r="F158" i="32"/>
  <c r="G158" i="32"/>
  <c r="F159" i="32"/>
  <c r="G159" i="32"/>
  <c r="F160" i="32"/>
  <c r="G160" i="32"/>
  <c r="F161" i="32"/>
  <c r="G161" i="32"/>
  <c r="F162" i="32"/>
  <c r="G162" i="32"/>
  <c r="F163" i="32"/>
  <c r="G163" i="32"/>
  <c r="F164" i="32"/>
  <c r="G164" i="32"/>
  <c r="F165" i="32"/>
  <c r="G165" i="32"/>
  <c r="F166" i="32"/>
  <c r="G166" i="32"/>
  <c r="F167" i="32"/>
  <c r="G167" i="32"/>
  <c r="F168" i="32"/>
  <c r="G168" i="32"/>
  <c r="F169" i="32"/>
  <c r="G169" i="32"/>
  <c r="F170" i="32"/>
  <c r="G170" i="32"/>
  <c r="F171" i="32"/>
  <c r="G171" i="32"/>
  <c r="F172" i="32"/>
  <c r="G172" i="32"/>
  <c r="F173" i="32"/>
  <c r="G173" i="32"/>
  <c r="F174" i="32"/>
  <c r="G174" i="32"/>
  <c r="F175" i="32"/>
  <c r="G175" i="32"/>
  <c r="F176" i="32"/>
  <c r="G176" i="32"/>
  <c r="F177" i="32"/>
  <c r="G177" i="32"/>
  <c r="F178" i="32"/>
  <c r="G178" i="32"/>
  <c r="F179" i="32"/>
  <c r="G179" i="32"/>
  <c r="F180" i="32"/>
  <c r="G180" i="32"/>
  <c r="F181" i="32"/>
  <c r="G181" i="32"/>
  <c r="F182" i="32"/>
  <c r="G182" i="32"/>
  <c r="F183" i="32"/>
  <c r="G183" i="32"/>
  <c r="F184" i="32"/>
  <c r="G184" i="32"/>
  <c r="F185" i="32"/>
  <c r="G185" i="32"/>
  <c r="F186" i="32"/>
  <c r="G186" i="32"/>
  <c r="F187" i="32"/>
  <c r="G187" i="32"/>
  <c r="F188" i="32"/>
  <c r="G188" i="32"/>
  <c r="F189" i="32"/>
  <c r="G189" i="32"/>
  <c r="F190" i="32"/>
  <c r="G190" i="32"/>
  <c r="F191" i="32"/>
  <c r="G191" i="32"/>
  <c r="F192" i="32"/>
  <c r="G192" i="32"/>
  <c r="F193" i="32"/>
  <c r="G193" i="32"/>
  <c r="F194" i="32"/>
  <c r="G194" i="32"/>
  <c r="F195" i="32"/>
  <c r="G195" i="32"/>
  <c r="F196" i="32"/>
  <c r="G196" i="32"/>
  <c r="F197" i="32"/>
  <c r="G197" i="32"/>
  <c r="F198" i="32"/>
  <c r="G198" i="32"/>
  <c r="F199" i="32"/>
  <c r="G199" i="32"/>
  <c r="F200" i="32"/>
  <c r="G200" i="32"/>
  <c r="F201" i="32"/>
  <c r="G201" i="32"/>
  <c r="F202" i="32"/>
  <c r="G202" i="32"/>
  <c r="G4" i="32"/>
  <c r="G5" i="32"/>
  <c r="G6" i="32"/>
  <c r="G7" i="32"/>
  <c r="G8" i="32"/>
  <c r="G9" i="32"/>
  <c r="G10" i="32"/>
  <c r="G11" i="32"/>
  <c r="G12" i="32"/>
  <c r="G13" i="32"/>
  <c r="G14" i="32"/>
  <c r="G15" i="32"/>
  <c r="G16" i="32"/>
  <c r="G17" i="32"/>
  <c r="G18" i="32"/>
  <c r="G19" i="32"/>
  <c r="G20" i="32"/>
  <c r="G21" i="32"/>
  <c r="G22" i="32"/>
  <c r="G23" i="32"/>
  <c r="F4" i="32"/>
  <c r="F5" i="32"/>
  <c r="F6" i="32"/>
  <c r="F7" i="32"/>
  <c r="F8" i="32"/>
  <c r="F9" i="32"/>
  <c r="F10" i="32"/>
  <c r="F11" i="32"/>
  <c r="F12" i="32"/>
  <c r="F13" i="32"/>
  <c r="F14" i="32"/>
  <c r="F15" i="32"/>
  <c r="F16" i="32"/>
  <c r="F17" i="32"/>
  <c r="F18" i="32"/>
  <c r="F19" i="32"/>
  <c r="F20" i="32"/>
  <c r="F21" i="32"/>
  <c r="F22" i="32"/>
  <c r="F23" i="32"/>
  <c r="F3" i="32"/>
  <c r="AL4" i="26"/>
  <c r="AN9" i="26" s="1"/>
  <c r="AD4" i="26"/>
  <c r="AF9" i="26" s="1"/>
  <c r="V4" i="26"/>
  <c r="X9" i="26" s="1"/>
  <c r="N4" i="26"/>
  <c r="P9" i="26" s="1"/>
  <c r="F4" i="26"/>
  <c r="B52" i="31"/>
  <c r="B53" i="31"/>
  <c r="B10" i="31"/>
  <c r="B11" i="31"/>
  <c r="D1" i="31"/>
  <c r="B4" i="24"/>
  <c r="C84" i="31"/>
  <c r="C83" i="31"/>
  <c r="C82" i="31"/>
  <c r="C78" i="31"/>
  <c r="C77" i="31"/>
  <c r="C76" i="31"/>
  <c r="C75" i="31"/>
  <c r="C74" i="31"/>
  <c r="C73" i="31"/>
  <c r="B68" i="31"/>
  <c r="B30" i="31"/>
  <c r="B26" i="31"/>
  <c r="C19" i="31"/>
  <c r="C18" i="31"/>
  <c r="B9" i="31"/>
  <c r="B8" i="31"/>
  <c r="B64" i="31"/>
  <c r="B63" i="31"/>
  <c r="B62" i="31"/>
  <c r="B59" i="31"/>
  <c r="B58" i="31"/>
  <c r="B57" i="31"/>
  <c r="B56" i="31"/>
  <c r="B50" i="31"/>
  <c r="B25" i="31"/>
  <c r="C24" i="31"/>
  <c r="B16" i="31"/>
  <c r="B15" i="31"/>
  <c r="N44" i="31"/>
  <c r="N43" i="31"/>
  <c r="E4" i="24"/>
  <c r="C19" i="24" s="1"/>
  <c r="B7" i="31"/>
  <c r="F7" i="24"/>
  <c r="F4" i="24"/>
  <c r="O43" i="31"/>
  <c r="B67" i="31"/>
  <c r="B51" i="31"/>
  <c r="B17" i="31"/>
  <c r="B7" i="24"/>
  <c r="C4" i="24"/>
  <c r="C7" i="28" l="1" a="1"/>
  <c r="C7" i="28" s="1"/>
  <c r="C5" i="24" s="1"/>
  <c r="F12" i="28" a="1"/>
  <c r="F12" i="28" s="1"/>
  <c r="C12" i="28" s="1"/>
  <c r="I12" i="24"/>
  <c r="D19" i="24"/>
  <c r="N33" i="31"/>
  <c r="H11" i="26"/>
  <c r="O44" i="31" s="1"/>
  <c r="H9" i="26"/>
  <c r="B6" i="31"/>
  <c r="N34" i="31" l="1"/>
  <c r="C42" i="31"/>
  <c r="L15" i="24"/>
  <c r="I14" i="24"/>
  <c r="I16" i="24" s="1"/>
  <c r="I15" i="24"/>
  <c r="M12" i="26" l="1"/>
  <c r="M14" i="26" s="1"/>
  <c r="N14" i="26" s="1"/>
  <c r="F7" i="28"/>
  <c r="U12" i="26"/>
  <c r="W12" i="26" s="1"/>
  <c r="E5" i="24"/>
  <c r="E7" i="24" s="1"/>
  <c r="E12" i="26"/>
  <c r="AC12" i="26"/>
  <c r="AC14" i="26" s="1"/>
  <c r="AD14" i="26" s="1"/>
  <c r="C45" i="31"/>
  <c r="AK12" i="26"/>
  <c r="AK14" i="26" s="1"/>
  <c r="AL14" i="26" s="1"/>
  <c r="O12" i="26"/>
  <c r="C44" i="31"/>
  <c r="N38" i="31"/>
  <c r="U14" i="26" l="1"/>
  <c r="V14" i="26" s="1"/>
  <c r="AE12" i="26"/>
  <c r="AF12" i="26" s="1"/>
  <c r="AF14" i="26" s="1"/>
  <c r="AM12" i="26"/>
  <c r="AN12" i="26" s="1"/>
  <c r="AN14" i="26" s="1"/>
  <c r="G12" i="26"/>
  <c r="E14" i="26"/>
  <c r="F14" i="26" s="1"/>
  <c r="X12" i="26"/>
  <c r="X14" i="26" s="1"/>
  <c r="W14" i="26"/>
  <c r="P12" i="26"/>
  <c r="P14" i="26" s="1"/>
  <c r="L12" i="24"/>
  <c r="L14" i="24" s="1"/>
  <c r="L16" i="24" s="1"/>
  <c r="C13" i="24"/>
  <c r="N35" i="31"/>
  <c r="B49" i="31"/>
  <c r="D20" i="30"/>
  <c r="AM14" i="26" l="1"/>
  <c r="AE14" i="26"/>
  <c r="H12" i="26"/>
  <c r="N45" i="31"/>
  <c r="L13" i="24"/>
  <c r="F13" i="24"/>
  <c r="F15" i="24" s="1"/>
  <c r="I13" i="24"/>
  <c r="C15" i="24"/>
  <c r="C12" i="24"/>
  <c r="C14" i="24"/>
  <c r="C18" i="24" s="1"/>
  <c r="C16" i="24" s="1"/>
  <c r="F12" i="24"/>
  <c r="F14" i="24" s="1"/>
  <c r="O45" i="31" l="1"/>
  <c r="D18" i="24"/>
  <c r="F16" i="24" s="1"/>
  <c r="H8" i="26" a="1"/>
  <c r="H8" i="26" s="1"/>
  <c r="G14" i="26"/>
  <c r="O42" i="31" l="1"/>
  <c r="H14" i="26"/>
  <c r="N42" i="31"/>
  <c r="N46" i="31" s="1"/>
  <c r="O46"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tc={293A4F00-7FB8-4B80-8D7D-8273741F106E}</author>
  </authors>
  <commentList>
    <comment ref="B15" authorId="0" shapeId="0" xr:uid="{293A4F00-7FB8-4B80-8D7D-8273741F106E}">
      <text>
        <t>[Threaded comment]
Your version of Excel allows you to read this threaded comment; however, any edits to it will get removed if the file is opened in a newer version of Excel. Learn more: https://go.microsoft.com/fwlink/?linkid=870924
Comment:
    Do we still need this in addition to the box below?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TOS</author>
  </authors>
  <commentList>
    <comment ref="F3" authorId="0" shapeId="0" xr:uid="{E0781453-7195-486D-B4E2-48A29045C7FE}">
      <text>
        <r>
          <rPr>
            <b/>
            <sz val="9"/>
            <color indexed="81"/>
            <rFont val="Tahoma"/>
            <family val="2"/>
          </rPr>
          <t>TOS:</t>
        </r>
        <r>
          <rPr>
            <sz val="9"/>
            <color indexed="81"/>
            <rFont val="Tahoma"/>
            <family val="2"/>
          </rPr>
          <t xml:space="preserve">
If-Then formula displaying either Comm'l-Indst., Multi-Unit, or Townhome/Duplex as appropriate. Cell to be Bold not highlighted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Reed, Seth</author>
    <author>tc={A47E0970-9B9D-43DA-9F77-25A794B968FF}</author>
  </authors>
  <commentList>
    <comment ref="A1" authorId="0" shapeId="0" xr:uid="{B6A2C88B-EF13-42C8-8423-F8844D265A43}">
      <text>
        <r>
          <rPr>
            <b/>
            <sz val="9"/>
            <color indexed="81"/>
            <rFont val="Tahoma"/>
            <family val="2"/>
          </rPr>
          <t>Reed, Seth:</t>
        </r>
        <r>
          <rPr>
            <sz val="9"/>
            <color indexed="81"/>
            <rFont val="Tahoma"/>
            <family val="2"/>
          </rPr>
          <t xml:space="preserve">
This tab to be hidden when edits are completed</t>
        </r>
      </text>
    </comment>
    <comment ref="G3" authorId="1" shapeId="0" xr:uid="{A47E0970-9B9D-43DA-9F77-25A794B968FF}">
      <text>
        <t>[Threaded comment]
Your version of Excel allows you to read this threaded comment; however, any edits to it will get removed if the file is opened in a newer version of Excel. Learn more: https://go.microsoft.com/fwlink/?linkid=870924
Comment:
    Note; changed to 0 since we can't have 2 EV spaces with 1 total parking space. In reality the Code does not address this situation, but assuming EV capable would take precedent. Unlikely we would ever have a 1 space MF building
Reply:
    Agreed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tc={E679559A-9F38-48FE-A294-8134E5F09EF5}</author>
    <author>tc={07949787-4669-46CD-8F8E-73545B99029A}</author>
    <author>Maroney, Michael</author>
    <author>tc={A14C48E7-304A-4647-8654-30E2EEB5399E}</author>
    <author>tc={F6D8C8C5-2FCC-4594-A1DE-D04387CD1E87}</author>
    <author>tc={AB4B1E74-1CF6-4B7C-83B5-D9046B534315}</author>
  </authors>
  <commentList>
    <comment ref="E14" authorId="0" shapeId="0" xr:uid="{E679559A-9F38-48FE-A294-8134E5F09EF5}">
      <text>
        <t>[Threaded comment]
Your version of Excel allows you to read this threaded comment; however, any edits to it will get removed if the file is opened in a newer version of Excel. Learn more: https://go.microsoft.com/fwlink/?linkid=870924
Comment:
    @JacobsonEckert, Anna, the placement of the total code min stalls is awkward since it is on the same row as total stalls incentivized</t>
      </text>
    </comment>
    <comment ref="D23" authorId="1" shapeId="0" xr:uid="{07949787-4669-46CD-8F8E-73545B99029A}">
      <text>
        <t>[Threaded comment]
Your version of Excel allows you to read this threaded comment; however, any edits to it will get removed if the file is opened in a newer version of Excel. Learn more: https://go.microsoft.com/fwlink/?linkid=870924
Comment:
    Based on Terry's email 4/28</t>
      </text>
    </comment>
    <comment ref="D30" authorId="2" shapeId="0" xr:uid="{65FEDDB2-DF45-4D62-9A23-E4B074E09955}">
      <text>
        <r>
          <rPr>
            <sz val="9"/>
            <color rgb="FF000000"/>
            <rFont val="Tahoma"/>
            <family val="2"/>
          </rPr>
          <t>Installed upgradeable 20A outlets (either 120 volt or 240 volt) will not count towards code requirement for EV-Ready circuits in 10% of stalls.</t>
        </r>
      </text>
    </comment>
    <comment ref="D31" authorId="2" shapeId="0" xr:uid="{95EAF9DC-8D5F-408D-8B9E-1A666685A9EE}">
      <text>
        <r>
          <rPr>
            <sz val="9"/>
            <color rgb="FF000000"/>
            <rFont val="Tahoma"/>
            <family val="2"/>
          </rPr>
          <t>Installed upgradeable 20A outlets (either 120 volt or 240 volt) will not count towards code requirement for EV-Ready circuits in 10% of stalls.</t>
        </r>
      </text>
    </comment>
    <comment ref="D32" authorId="2" shapeId="0" xr:uid="{E6639B0A-51AB-4192-B444-E72600F7340A}">
      <text>
        <r>
          <rPr>
            <sz val="9"/>
            <color rgb="FF000000"/>
            <rFont val="Tahoma"/>
            <family val="2"/>
          </rPr>
          <t>Installed upgradeable 20A outlets (either 120 volt or 240 volt) will not count towards code requirement for EV-Ready circuits in 10% of stalls.</t>
        </r>
      </text>
    </comment>
    <comment ref="D34" authorId="3" shapeId="0" xr:uid="{A14C48E7-304A-4647-8654-30E2EEB5399E}">
      <text>
        <t>[Threaded comment]
Your version of Excel allows you to read this threaded comment; however, any edits to it will get removed if the file is opened in a newer version of Excel. Learn more: https://go.microsoft.com/fwlink/?linkid=870924
Comment:
    edited text</t>
      </text>
    </comment>
    <comment ref="D35" authorId="4" shapeId="0" xr:uid="{F6D8C8C5-2FCC-4594-A1DE-D04387CD1E87}">
      <text>
        <t>[Threaded comment]
Your version of Excel allows you to read this threaded comment; however, any edits to it will get removed if the file is opened in a newer version of Excel. Learn more: https://go.microsoft.com/fwlink/?linkid=870924
Comment:
    edited text</t>
      </text>
    </comment>
    <comment ref="D36" authorId="5" shapeId="0" xr:uid="{AB4B1E74-1CF6-4B7C-83B5-D9046B534315}">
      <text>
        <t>[Threaded comment]
Your version of Excel allows you to read this threaded comment; however, any edits to it will get removed if the file is opened in a newer version of Excel. Learn more: https://go.microsoft.com/fwlink/?linkid=870924
Comment:
    edited text</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TOS</author>
  </authors>
  <commentList>
    <comment ref="C13" authorId="0" shapeId="0" xr:uid="{9CAA6AA1-B0E5-4FBA-8F1F-D16C8551577F}">
      <text>
        <r>
          <rPr>
            <b/>
            <sz val="9"/>
            <color indexed="81"/>
            <rFont val="Tahoma"/>
            <family val="2"/>
          </rPr>
          <t>SFPUC:</t>
        </r>
        <r>
          <rPr>
            <sz val="9"/>
            <color indexed="81"/>
            <rFont val="Tahoma"/>
            <family val="2"/>
          </rPr>
          <t xml:space="preserve">
To see complete statement, please click on an item in the drop down menu; the statement appears in the input box above.</t>
        </r>
      </text>
    </comment>
    <comment ref="H13" authorId="0" shapeId="0" xr:uid="{A56B1ABD-5F6E-48B4-8D54-A9FE222BD93F}">
      <text>
        <r>
          <rPr>
            <b/>
            <sz val="9"/>
            <color indexed="81"/>
            <rFont val="Tahoma"/>
            <family val="2"/>
          </rPr>
          <t>TOS:</t>
        </r>
        <r>
          <rPr>
            <sz val="9"/>
            <color indexed="81"/>
            <rFont val="Tahoma"/>
            <family val="2"/>
          </rPr>
          <t xml:space="preserve">
- During construction, the building will install only code-required EV Ready infrastructure. 
- During construction, the building owner will install upgradable Low power (Level 1/ 120V) EV charging outlets in some vehicle stalls. 
- During construction, the building owner will install Level 2 EV chargers in some shared vehicle stalls.
- During construction, the building owner will install Level 2 EV chargers in some assigned vehicle stalls.
- During construction, a third party will install equipment to provide an EV charging service.
- During construction, [other – fillable text]
</t>
        </r>
      </text>
    </comment>
    <comment ref="H14" authorId="0" shapeId="0" xr:uid="{453BA132-FA4E-47FE-B4D9-7320FC50093A}">
      <text>
        <r>
          <rPr>
            <b/>
            <sz val="9"/>
            <color indexed="81"/>
            <rFont val="Tahoma"/>
            <family val="2"/>
          </rPr>
          <t xml:space="preserve">- Post-construction, individual owners will install EV chargers in vehicle stalls “made ready” for EVSE by the site;
- Post-construction, individual owners will develop EV circuits and installing Level 2 EV chargers or Low Power (Level 1 Outlets) themselves, in coordination with building management.
- Post-construction, a third party will install equipment to provide an EV charging service.
- Post-construction, [other – fillable text]
</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<sst xmlns="http://schemas.openxmlformats.org/spreadsheetml/2006/main" count="667" uniqueCount="412">
  <si>
    <t>2021 - 2024 EV Charge SF Incentive Program  (2022 Code Cycle)</t>
  </si>
  <si>
    <r>
      <t xml:space="preserve">The EV Charge SF Program supports CleanPowerSF and Hetch Hetchy Power customers who install electric vehicle (EV) chargers and related infrastructure in their new residential or commercial buildings. The Program offers financial incentives and technical support for New Construction Projects to exceed EV code requirements of San Francisco’s Green Building Code, for Newly Constructed Buildings to add EV charging to their properties, and for Commercial Parking Lots and Garages to exceed the City’s Commercial Parking EV Ordinance. New Construction program participants use this workbook to:
1) clarify their project's requirements under the </t>
    </r>
    <r>
      <rPr>
        <b/>
        <sz val="11"/>
        <color theme="1"/>
        <rFont val="Franklin Gothic Book"/>
        <family val="2"/>
      </rPr>
      <t>2022 San Francisco Green Building Code (SFGBC)</t>
    </r>
    <r>
      <rPr>
        <sz val="11"/>
        <color theme="1"/>
        <rFont val="Franklin Gothic Book"/>
        <family val="2"/>
      </rPr>
      <t xml:space="preserve">.
2) estimate their incentive request by selecting quantities of EV charging equipment which exceed code minimums.
3) review scenarios that illustrate the power of "load management" to stretch electrical capacity to serve more vehicle stalls.
4) document the project's vision for supporting EV charging through the EV Action Plan Template.
</t>
    </r>
    <r>
      <rPr>
        <i/>
        <sz val="11"/>
        <color rgb="FFFF0000"/>
        <rFont val="Franklin Gothic Book"/>
        <family val="2"/>
      </rPr>
      <t>Note: This Workbook is designed for New Construction Projects with permits filed after 1/1/2023 and subject to the 2022 SFGBC. For Projects with permits filed prior to 1/1/2023 subject to the 2017 San Francisco EV Readiness Ordinance, please ask your Case Manager for the alternate corresponding workbook.</t>
    </r>
    <r>
      <rPr>
        <sz val="11"/>
        <color theme="1"/>
        <rFont val="Franklin Gothic Book"/>
        <family val="2"/>
      </rPr>
      <t xml:space="preserve">
For information and assistance to complete this Workbook and EV Action Plan Template, see www.sfpuc.org/evchargesf - or contact program staff to ask about free technical assistance.</t>
    </r>
  </si>
  <si>
    <r>
      <t xml:space="preserve">Step 1: </t>
    </r>
    <r>
      <rPr>
        <sz val="11"/>
        <color theme="1"/>
        <rFont val="Franklin Gothic Book"/>
        <family val="2"/>
      </rPr>
      <t>Read the EV Charge SF Handbook to understand program details. Resources are available on www.sfpuc.org/evchargesf</t>
    </r>
  </si>
  <si>
    <r>
      <t xml:space="preserve">Step 2: </t>
    </r>
    <r>
      <rPr>
        <sz val="11"/>
        <color theme="1"/>
        <rFont val="Franklin Gothic Book"/>
        <family val="2"/>
      </rPr>
      <t>Open the SFPUC EV Charge SF Workbook, read the instruction page for step-by-step instructions - you are here!</t>
    </r>
  </si>
  <si>
    <t>Overview of Workbook Tabs</t>
  </si>
  <si>
    <t>Customer Information</t>
  </si>
  <si>
    <r>
      <t>Open the 'Customer Information' tab and fill in project information in the</t>
    </r>
    <r>
      <rPr>
        <b/>
        <sz val="11"/>
        <color theme="1"/>
        <rFont val="Franklin Gothic Book"/>
        <family val="2"/>
      </rPr>
      <t xml:space="preserve"> shaded cells</t>
    </r>
    <r>
      <rPr>
        <sz val="11"/>
        <color theme="1"/>
        <rFont val="Franklin Gothic Book"/>
        <family val="2"/>
      </rPr>
      <t xml:space="preserve">. It is important to fill in all cells, even if the answer is "TBD". The shaded cells contain important customer information that will be used to calculate incentives, code requirements and more. The </t>
    </r>
    <r>
      <rPr>
        <b/>
        <sz val="11"/>
        <color theme="1"/>
        <rFont val="Franklin Gothic Book"/>
        <family val="2"/>
      </rPr>
      <t>white cells</t>
    </r>
    <r>
      <rPr>
        <sz val="11"/>
        <color theme="1"/>
        <rFont val="Franklin Gothic Book"/>
        <family val="2"/>
      </rPr>
      <t xml:space="preserve"> display information previously entered by you, or automatically calculated by the Workbook. </t>
    </r>
  </si>
  <si>
    <t>EV-Ready Code Requirements</t>
  </si>
  <si>
    <r>
      <t>Once you have filled out all the information in the 'Customer Information' tab, proceed to the 'Code Requirements' tab. The 'Code Requirements' tab provides a simplified summary of how San Francisco's Green Building Code provisions apply to your project, based primarily on your project size and building type</t>
    </r>
    <r>
      <rPr>
        <sz val="11"/>
        <rFont val="Franklin Gothic Book"/>
        <family val="2"/>
      </rPr>
      <t xml:space="preserve">. Find added code details in the 2022 SFGBC Details and Stall Requirements tabs.  </t>
    </r>
  </si>
  <si>
    <t>Incentives</t>
  </si>
  <si>
    <t>Now that you know what the 2022 SF Green Building Code requires, the Program 'Incentives' tab can help you estimate the incentive the EV Charge SF program will pay for EV charging equipment and infrastructure that exceed the code.  Incentive estimates are based on the quantities of charging stations (EVSEs), EV charger outlets, and conduit you plan to install.</t>
  </si>
  <si>
    <t>Load Management Scenarios</t>
  </si>
  <si>
    <r>
      <rPr>
        <sz val="11"/>
        <color theme="1"/>
        <rFont val="Franklin Gothic Book"/>
        <family val="2"/>
      </rPr>
      <t>Learn more about how Load Management can help you maximize the number of vehicles that can be charged at your property without increasing the dedicated electrical capacity that is required by the SFGreen Building Code.</t>
    </r>
    <r>
      <rPr>
        <sz val="11"/>
        <rFont val="Franklin Gothic Book"/>
        <family val="2"/>
      </rPr>
      <t xml:space="preserve">
</t>
    </r>
    <r>
      <rPr>
        <b/>
        <i/>
        <sz val="11"/>
        <rFont val="Franklin Gothic Book"/>
        <family val="2"/>
      </rPr>
      <t xml:space="preserve">To learn more about how you can utilize load management strategies to expand your EV charging capabilities on your specific project, please contact the EV Charge SF program team and inquire about free technical assistance. </t>
    </r>
  </si>
  <si>
    <t>EV Action Plan</t>
  </si>
  <si>
    <r>
      <t>The EV Action Plan empowers customers to think long-term about their EV charging strategy for the site. EV Charge SF incentives can decrease the cost of essential infrastructure that will be required for both near-term and future EV charger installations.
Free techni</t>
    </r>
    <r>
      <rPr>
        <sz val="11"/>
        <color theme="1"/>
        <rFont val="Franklin Gothic Book"/>
        <family val="2"/>
      </rPr>
      <t xml:space="preserve">cal assistance is available to help you plan how to use those incentives, and to document your vision for how the site will provide EV charging in the future. </t>
    </r>
  </si>
  <si>
    <t>Revision History</t>
  </si>
  <si>
    <t>Version</t>
  </si>
  <si>
    <t>Updates Description</t>
  </si>
  <si>
    <t>Date</t>
  </si>
  <si>
    <t xml:space="preserve">Original </t>
  </si>
  <si>
    <t>Updated Incentives tab to specify incentives are awarded to above code infrastructure.
Included scenario planning options in the Incentives tab.
Corrected data validation in customer information, incentives and EV Action Plan tabs.</t>
  </si>
  <si>
    <r>
      <t xml:space="preserve">Updated code requirements 'The Electrical Panel must have ELECTRICAL CAPACITY and SPACE for BREAKERS </t>
    </r>
    <r>
      <rPr>
        <b/>
        <sz val="11"/>
        <rFont val="Calibri"/>
        <family val="2"/>
        <scheme val="minor"/>
      </rPr>
      <t>AND an Conduit</t>
    </r>
    <r>
      <rPr>
        <sz val="11"/>
        <rFont val="Calibri"/>
        <family val="2"/>
        <scheme val="minor"/>
      </rPr>
      <t xml:space="preserve"> for an additional 10% vehicle stalls</t>
    </r>
  </si>
  <si>
    <t>Removed EV Action Plan Incentive</t>
  </si>
  <si>
    <t>Updated Workbook to reflect 2022 SFGBC code levels and corresponding incentives
Added distinction of building type, number of stalls and number of units that factor into code requirements
Pasted new incentive structure in Incentive Summary tab</t>
  </si>
  <si>
    <t>Included the 2022 SFGBC townhome requirements in the Code Reqts tab
Added notes reminding user to enter # stalls and # units in order to populate information on the Load Mgmt Scenarios tab
Added "Code Minimum" tab to the Incentives Scenarios tab</t>
  </si>
  <si>
    <t xml:space="preserve">Please fill in information in the shaded cells below as it pertains to your project. The Workbook will use this information to determine certain code requirements under San Francisco's Green Building Code requirements and to estimate incentives. 
Note: For cells with a drop down menu, please select the most applicable answer choice from the list.
</t>
  </si>
  <si>
    <t>Site Details</t>
  </si>
  <si>
    <t>Sample Inputs</t>
  </si>
  <si>
    <t>Property Owner Name</t>
  </si>
  <si>
    <t>New Customer 1</t>
  </si>
  <si>
    <t>Point of Contact</t>
  </si>
  <si>
    <t>Point of Contact's Relationship to Property</t>
  </si>
  <si>
    <t>Site Street Address</t>
  </si>
  <si>
    <t>123 West Street</t>
  </si>
  <si>
    <t>Site Apt/Unit #</t>
  </si>
  <si>
    <t>Site City</t>
  </si>
  <si>
    <t>Site Zip Code</t>
  </si>
  <si>
    <t>E-mail</t>
  </si>
  <si>
    <t>pm@newcustomerjr.com</t>
  </si>
  <si>
    <t>Phone</t>
  </si>
  <si>
    <t>212-556-3815</t>
  </si>
  <si>
    <t>Property Type (e.g., multi-dwelling, commercial, mixed-use)</t>
  </si>
  <si>
    <t>Multi-dwelling</t>
  </si>
  <si>
    <t>Mixed-Use Building</t>
  </si>
  <si>
    <t>Condo/ Co-op</t>
  </si>
  <si>
    <t>Commercial / Industrial</t>
  </si>
  <si>
    <t>Parking Subject to Which Code? (Important!)</t>
  </si>
  <si>
    <t>Residential</t>
  </si>
  <si>
    <t>Townhomes/Duplex</t>
  </si>
  <si>
    <t>Will building units be owned, rented, or both?</t>
  </si>
  <si>
    <t>Both</t>
  </si>
  <si>
    <t>Owned</t>
  </si>
  <si>
    <t>Rented</t>
  </si>
  <si>
    <t>Market Rate or Affordable (Important!)</t>
  </si>
  <si>
    <t>Market Rate</t>
  </si>
  <si>
    <t>Affordable</t>
  </si>
  <si>
    <t>Total number of proposed units (residential only)</t>
  </si>
  <si>
    <t>Have you selected a property management company?</t>
  </si>
  <si>
    <t>Yes</t>
  </si>
  <si>
    <t>No</t>
  </si>
  <si>
    <t>Property Management Company</t>
  </si>
  <si>
    <t>PM Company 1</t>
  </si>
  <si>
    <t>Who is decision maker / who is funding this project?</t>
  </si>
  <si>
    <t>Owner's Representative</t>
  </si>
  <si>
    <t>Property Owner</t>
  </si>
  <si>
    <t>Property Manager</t>
  </si>
  <si>
    <t>Tenant</t>
  </si>
  <si>
    <t>Other</t>
  </si>
  <si>
    <t>Will there be electrical service dedicated solely to EV charging?</t>
  </si>
  <si>
    <t>Will you be submitting an EV Action Plan?</t>
  </si>
  <si>
    <t>Maybe</t>
  </si>
  <si>
    <t>Why are EV charging ports being installed?</t>
  </si>
  <si>
    <t>Amenity</t>
  </si>
  <si>
    <t>Future-proof building</t>
  </si>
  <si>
    <t>Parking Customer Request</t>
  </si>
  <si>
    <t>Policy</t>
  </si>
  <si>
    <t>Potential Revenue Generation</t>
  </si>
  <si>
    <t>All of the Above</t>
  </si>
  <si>
    <t>Will vehicle stalls be private, public, or mixed?</t>
  </si>
  <si>
    <t>Public</t>
  </si>
  <si>
    <t>Private</t>
  </si>
  <si>
    <t>Mixed Private/Public</t>
  </si>
  <si>
    <t>Will vehicle stalls be Access-controlled or an Open Parking Lot?</t>
  </si>
  <si>
    <t>Open to Public</t>
  </si>
  <si>
    <t>Access Controlled</t>
  </si>
  <si>
    <t>If controlled, is parking stacked or valeted?</t>
  </si>
  <si>
    <t>Self-park</t>
  </si>
  <si>
    <t>Valet</t>
  </si>
  <si>
    <t>Stacked</t>
  </si>
  <si>
    <t>If vehicle stalls are assigned, number of assigned vehicle stalls?</t>
  </si>
  <si>
    <t>If public, number of public vehicle stalls?</t>
  </si>
  <si>
    <t>Number of floors with parking</t>
  </si>
  <si>
    <t>Total number of proposed vehicle stalls? (Important!)</t>
  </si>
  <si>
    <t>References</t>
  </si>
  <si>
    <t>1.      EV Charge SF webpage, https://www.sfpuc.org/programs/clean-energy/ev-charge-sf</t>
  </si>
  <si>
    <t>2.     San Francisco Fire Department Bureau of Fire Prevention Administrative Bulletins 2022, https://sf-fire.org/429-sprinkler-protection-requirements-parking-spaces-associated-electric-vehicles-charging-stations</t>
  </si>
  <si>
    <t>3.    Green Building Code Section 4.106.4, https://up.codes/viewer/san_francisco/ca-green-code-2022/chapter/4/residential-mandatory-measures#4.106.4</t>
  </si>
  <si>
    <t>4.    Green Building Code Section 5.106.5.3, https://up.codes/viewer/san_francisco/ca-green-code-2022/chapter/5/nonresidential-mandatory-measures#5.106.5.3</t>
  </si>
  <si>
    <t xml:space="preserve">5.      California Green Building Standards Code 2022, https://codes.iccsafe.org/content/CAGBC2022P1  </t>
  </si>
  <si>
    <t>6.      San Francisco Commercial Garage EV Charging Ordinance (Ordinance 244-19), https://www.sfenvironment.org/media/12451/download?inline</t>
  </si>
  <si>
    <t>7.    PowerPrograms@sfwater.org</t>
  </si>
  <si>
    <t>SF EV-Ready Code Requirements</t>
  </si>
  <si>
    <r>
      <t xml:space="preserve">This tab </t>
    </r>
    <r>
      <rPr>
        <b/>
        <sz val="14"/>
        <color theme="1"/>
        <rFont val="Franklin Gothic Book"/>
        <family val="2"/>
      </rPr>
      <t>uses inputs from the Customer Info tab</t>
    </r>
    <r>
      <rPr>
        <sz val="14"/>
        <color theme="1"/>
        <rFont val="Franklin Gothic Book"/>
        <family val="2"/>
      </rPr>
      <t xml:space="preserve"> to show your minimum code requirements under the SF Green Building Code, including: total EV-dedicated electrical capacity; the number of vehicle stalls required to have fully-wired EV-Ready circuits; and the number of required spare 2-pole breaker spaces in installed electrical panels, with  associated empty conduit, for EV Capable stalls.  </t>
    </r>
  </si>
  <si>
    <t>Currently displaying code requirements for</t>
  </si>
  <si>
    <t>Note: Please see the 2022 SFGBC Details Tab for a more detailed description of San Francisco's Green Building Code requirements.</t>
  </si>
  <si>
    <t>Quantity*</t>
  </si>
  <si>
    <t xml:space="preserve">Total Vehicle Stalls </t>
  </si>
  <si>
    <t>Total number of vehicle stalls planned for your property (including standard and ADA parking)</t>
  </si>
  <si>
    <t>Total vehicle stalls</t>
  </si>
  <si>
    <t>The SF Green Building Code applies to your project in the following ways.</t>
  </si>
  <si>
    <t xml:space="preserve">EV-Dedicated Electrical Capacity Required </t>
  </si>
  <si>
    <t>Electrical Capacity Required (Amps)</t>
  </si>
  <si>
    <t># Required Electric Vehicle Supply Equipment (EVSE)</t>
  </si>
  <si>
    <t>EVSEs</t>
  </si>
  <si>
    <t>Required EV Ready Stalls
(Amps, Breaker, Wiring, Conduit, Receptacle/Charger)</t>
  </si>
  <si>
    <t>EV Ready Vehicle Stalls Required</t>
  </si>
  <si>
    <t>Required EV Capable Stalls (Empty Breakers and Raceways)</t>
  </si>
  <si>
    <t>EV Capable Vehicle Stalls Required</t>
  </si>
  <si>
    <t>Total # of vehicle stalls affected by EV Readiness Code</t>
  </si>
  <si>
    <t>Vehicle Stalls</t>
  </si>
  <si>
    <t>* All quantities listed are derived calculated based on "Customer Info" Tab, Cell#C33.</t>
  </si>
  <si>
    <t>Please refer to the Program Handbook, Program Incentives Tab, and Glossary for more information on Code Requirements and Program Offerings.</t>
  </si>
  <si>
    <t>Text boxes</t>
  </si>
  <si>
    <t>Multifamily 3-19 units</t>
  </si>
  <si>
    <t>Multifamily 20+</t>
  </si>
  <si>
    <t>Townhomes</t>
  </si>
  <si>
    <t>Commercial</t>
  </si>
  <si>
    <t># of vehicle stalls used to calculate the code-required EV-Dedicated Electrical Capacity</t>
  </si>
  <si>
    <r>
      <t xml:space="preserve">The San Francisco Green Building Code requires EV-dedicated electrical capacity for the site to be sized for simultaneous 40A Level 2 EVSE charging in 10% of total vehicle stalls, and 20A charging at 25% of vehicle stalls at 240V. Thus, the load calculation is: 
[# of  vehicle stalls X 10% X 40 amps] + [# of  vehicles stalls X 25% X 20 amps] = EV Capacity Reqt.    
Given NEC 625 and SF City requirements it must be calculated and designed to provide the service as “dedicated and continuous” meaning that the load is not shared with any other devices on the property.  </t>
    </r>
    <r>
      <rPr>
        <sz val="12"/>
        <color theme="1"/>
        <rFont val="Franklin Gothic Book"/>
        <family val="2"/>
      </rPr>
      <t xml:space="preserve">.  </t>
    </r>
  </si>
  <si>
    <t>The San Francisco Green Building Code requires EV-dedicated electrical capacity for the site to be sized for simultaneous 40A Level 2 EVSE charging in 15% of total vehicle stalls, and 20A charging at 25% of vehicle stalls at 240V. Thus, the load calculation is: 
[# of  vehicle stalls X 15% X 40 amps] + [# of  vehicles stalls X 25% X 20 amps] = EV Capacity Reqt.    
Given NEC 625 and SF City requirements it must be calculated and designed to provide the service as “dedicated and continuous” meaning that the load is not shared with any other devices on the property.</t>
  </si>
  <si>
    <t xml:space="preserve">The San Francisco Green Building Code requires EV-dedicated electrical capacity for the site to be sized for 40A Level 2 charging in </t>
  </si>
  <si>
    <t>The San Francisco Green Building Code requires EV-dedicated electrical capacity for the site to be sized for simultaneous 40A Level 2 EVSE charging in</t>
  </si>
  <si>
    <t>total vehicle stalls. Thus, the load calculation is:</t>
  </si>
  <si>
    <t>vehicle stalls X 40 amps = EV Capacity Reqt.    
Given NEC 625 and SF City requirements it must be calculated and designed to provide the service as “dedicated and continuous” meaning that the load is not shared with any other devices on the property.</t>
  </si>
  <si>
    <t>index function, use # stalls to find EV reqs in table in Stall Reqs</t>
  </si>
  <si>
    <t>There are no code requirements for installing EV chargers in this property type.</t>
  </si>
  <si>
    <t>The San Francisco Green Building Code requires Level 2 EVSE installed for 5% of total vehicle stalls. Where common use parking is provided, at least one EV charger shall be located in the common use parking area and shall be available for use by all residents or guests.</t>
  </si>
  <si>
    <t>For</t>
  </si>
  <si>
    <t>vehicle stalls, there must be a complete 40A circuit with a Level 2 charging station installed.</t>
  </si>
  <si>
    <t>The San Francisco Green Building Code requires "EV-ready" full electrical circuits for 25% of total vehicle stalls.  This means that 25% of the parking stalls have a full circuit with at least a 20A breaker installed in the panel, and wired from the electrical panel to the vehicle stall. The circuit should terminate in a receptacle (outlet) or charger.</t>
  </si>
  <si>
    <t xml:space="preserve">The San Francisco Green Building Code requires "EV-ready" full electrical circuits for 25% of total vehicle stalls.  This means that 25% of the parking stalls have a full circuit with at least a 20A breaker installed in the panel, and wired from the electrical panel to the vehicle stall. The circuit should terminate in a receptacle (outlet) or charger.  </t>
  </si>
  <si>
    <t>The San Francisco Green Building Code requires, for each parking stall, a 40A branch circuit, including electrical capacity, circuit breaker, raceway with wire and termination point such as a receptacle.</t>
  </si>
  <si>
    <t>There are no code requirements for installing EV-ready parking stalls in this property type.</t>
  </si>
  <si>
    <r>
      <rPr>
        <sz val="12"/>
        <color theme="1"/>
        <rFont val="Franklin Gothic Book"/>
        <family val="2"/>
      </rPr>
      <t>For an additional 10% of the vehicle stalls, the electrical service must be sized to provide the capacity (i.e., amps) for a future, dedicated 40 amp, 208/240V circuit to each vehicle stall, AND the electrical panel(s) must be sized to support the future installation of 2-pole 40A breakers for each of those circuits. Raceways (conduit) from the panel to the proposed EV capable spaces are required as well.</t>
    </r>
    <r>
      <rPr>
        <sz val="12"/>
        <rFont val="Franklin Gothic Book"/>
        <family val="2"/>
      </rPr>
      <t xml:space="preserve">
Note: circuit breaker installation not required for the additional 10% of vehicle stalls. </t>
    </r>
  </si>
  <si>
    <t>There are no code requirements for EV Capable stalls in this property type.</t>
  </si>
  <si>
    <t>For an additional</t>
  </si>
  <si>
    <t xml:space="preserve">vehicle stalls, the electrical service must be sized to provide the capacity (i.e., amps) for a future, dedicated 40 amp, 208/240V circuit to each vehicle stall, AND the electrical panel(s) must be sized to support the future installation of 2-pole 40A breakers for each of those circuits. Raceways (conduit) from the panel to the proposed EV capable spaces are required as well.
Note: circuit breaker installation not required for these additional vehicle stalls. </t>
  </si>
  <si>
    <t>Multifamily, Hotel and Motel - Under 20 Dwelling Units</t>
  </si>
  <si>
    <t>Multifamily - 20+ Dwelling Units</t>
  </si>
  <si>
    <t>Total Parking Spaces</t>
  </si>
  <si>
    <t># EV Capable Spaces</t>
  </si>
  <si>
    <t># EVCS with EVSE</t>
  </si>
  <si>
    <t># EV Ready Spaces</t>
  </si>
  <si>
    <t># EVSE</t>
  </si>
  <si>
    <t>parking spaces</t>
  </si>
  <si>
    <t>ev capable</t>
  </si>
  <si>
    <t>ev ready</t>
  </si>
  <si>
    <t>evse</t>
  </si>
  <si>
    <t>EV Charge SF Program Incentives</t>
  </si>
  <si>
    <t>Scenario B</t>
  </si>
  <si>
    <t>Scenario C</t>
  </si>
  <si>
    <t>Scenario D</t>
  </si>
  <si>
    <t>Scenario E</t>
  </si>
  <si>
    <t>Total Number of Vehicle Stalls</t>
  </si>
  <si>
    <t>If updating total # of vehicle stalls, please use Customer Information tab</t>
  </si>
  <si>
    <r>
      <t xml:space="preserve">Incentive Caps
</t>
    </r>
    <r>
      <rPr>
        <sz val="14"/>
        <rFont val="Franklin Gothic Book"/>
        <family val="2"/>
      </rPr>
      <t>Total incentives are capped at $120,000 for affordable housing projects and $100,000 for market rate housing and commercial projects</t>
    </r>
  </si>
  <si>
    <t>Note: The numbers from this column will be used to populate the 'EV Action Plan Text' tab</t>
  </si>
  <si>
    <t>Incentive Title</t>
  </si>
  <si>
    <t>Incentive Description</t>
  </si>
  <si>
    <t>Design Considerations</t>
  </si>
  <si>
    <t>Code Minimum</t>
  </si>
  <si>
    <t>Total Planned for Site</t>
  </si>
  <si>
    <t>Quantity of "Beyond Code" Equipment*</t>
  </si>
  <si>
    <t>Incentive ($)</t>
  </si>
  <si>
    <t xml:space="preserve">Level 2 EV Chargers (EVSE) Installed
</t>
  </si>
  <si>
    <t>Enter Quantity of EVSEs being installed in Townhomes/ Duplex/ Single Family dwelling, in this row only.  HERE ---&gt;</t>
  </si>
  <si>
    <t>Additional Charger Ports 
(for Level 2 EVSE)</t>
  </si>
  <si>
    <t xml:space="preserve">EV Charging Outlets   </t>
  </si>
  <si>
    <r>
      <rPr>
        <sz val="14"/>
        <color theme="1"/>
        <rFont val="Franklin Gothic Book"/>
        <family val="2"/>
      </rPr>
      <t>To serve these EV charging outlets, sites may use the remaining electrical panel spaces reserved (by code) for EV charging, AND/OR provide more electrical panels and fully wired branch circuits.</t>
    </r>
    <r>
      <rPr>
        <sz val="14"/>
        <rFont val="Franklin Gothic Book"/>
        <family val="2"/>
      </rPr>
      <t xml:space="preserve">  
</t>
    </r>
    <r>
      <rPr>
        <sz val="14"/>
        <color theme="1"/>
        <rFont val="Franklin Gothic Book"/>
        <family val="2"/>
      </rPr>
      <t>Note: Level 2 EV-Ready infrastructure is ideal where a future Level 2 EVSE is planned.</t>
    </r>
  </si>
  <si>
    <t>Conduit for Future EV Branch Circuits</t>
  </si>
  <si>
    <t xml:space="preserve">Conduit to run from the planned electrical panel location to a terminating junction box at each vehicle stall with a future EVSE. Size conduit for wiring sufficient for Level 2 EVSE.  
Such conduits will make it easy to deploy any EV charging in the future. </t>
  </si>
  <si>
    <t>Total Stalls Required by Code Minimum</t>
  </si>
  <si>
    <t>Total Stalls Planned</t>
  </si>
  <si>
    <t>Total Stalls Incentivized</t>
  </si>
  <si>
    <t>Total Incentive</t>
  </si>
  <si>
    <t>* Reminder: Quantities listed must be for "beyond code" equipment. I.e., please exclude from this quantity any EV-Ready circuits and conduit being installed to meet minimum code. Also, non-shaded cells are from earlier customer inputs, or are calculations of the Workbook.  Note: if shaded cells contain sample inputs, please overwrite or delete.</t>
  </si>
  <si>
    <t>MF 20+ units</t>
  </si>
  <si>
    <r>
      <t xml:space="preserve">$3,000 per EVSE beyond the first 5% (Market Rate projects).                                                                                
$3,600 per EVSE beyond the first 5% (Affordable Housing projects).                               
A "dual port" EVSE that is supported by </t>
    </r>
    <r>
      <rPr>
        <u/>
        <sz val="14"/>
        <color theme="1"/>
        <rFont val="Franklin Gothic Book"/>
        <family val="2"/>
      </rPr>
      <t>two</t>
    </r>
    <r>
      <rPr>
        <sz val="14"/>
        <color theme="1"/>
        <rFont val="Franklin Gothic Book"/>
        <family val="2"/>
      </rPr>
      <t xml:space="preserve">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t>
    </r>
  </si>
  <si>
    <t>MF 3-19 units</t>
  </si>
  <si>
    <r>
      <t xml:space="preserve">$3,000 per EVSE (Market Rate projects).                                                                                
$3,600 per EVSE (Affordable Housing projects).                               
A "dual port" EVSE that is supported by </t>
    </r>
    <r>
      <rPr>
        <u/>
        <sz val="14"/>
        <color theme="1"/>
        <rFont val="Franklin Gothic Book"/>
        <family val="2"/>
      </rPr>
      <t>two</t>
    </r>
    <r>
      <rPr>
        <sz val="14"/>
        <color theme="1"/>
        <rFont val="Franklin Gothic Book"/>
        <family val="2"/>
      </rPr>
      <t xml:space="preserve">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t>
    </r>
  </si>
  <si>
    <r>
      <t xml:space="preserve">For each stall beyond EV Capable code requirement: $3000. 
For each stall required to be EV Capable at minimum: $2000.
A "dual port" EVSE that is supported by </t>
    </r>
    <r>
      <rPr>
        <u/>
        <sz val="14"/>
        <color theme="1"/>
        <rFont val="Franklin Gothic Book"/>
        <family val="2"/>
      </rPr>
      <t>two</t>
    </r>
    <r>
      <rPr>
        <sz val="14"/>
        <color theme="1"/>
        <rFont val="Franklin Gothic Book"/>
        <family val="2"/>
      </rPr>
      <t xml:space="preserve">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t>
    </r>
  </si>
  <si>
    <r>
      <t>$500 per additional port (up to 3) for which the EVSE and all additional ports are served by same 40-amp circuit. The first port receives the Level 2 EVSE incentive in the above row.
Affordable housing projects receive $600 per port. 
Ref.</t>
    </r>
    <r>
      <rPr>
        <sz val="14"/>
        <color theme="1"/>
        <rFont val="Franklin Gothic Book"/>
        <family val="2"/>
      </rPr>
      <t xml:space="preserve"> Handbook</t>
    </r>
    <r>
      <rPr>
        <sz val="14"/>
        <rFont val="Franklin Gothic Book"/>
        <family val="2"/>
      </rPr>
      <t xml:space="preserve"> section 7.1.1 or the Definitions tab for more details.</t>
    </r>
  </si>
  <si>
    <r>
      <t>$500 per additional port (up to 3) for which the EVSE and all additional ports are served by same 40-amp circuit. The first port receives the Level 2 EVSE incentive in the above row.
Ref.</t>
    </r>
    <r>
      <rPr>
        <sz val="14"/>
        <color theme="1"/>
        <rFont val="Franklin Gothic Book"/>
        <family val="2"/>
      </rPr>
      <t xml:space="preserve"> Handbook</t>
    </r>
    <r>
      <rPr>
        <sz val="14"/>
        <rFont val="Franklin Gothic Book"/>
        <family val="2"/>
      </rPr>
      <t xml:space="preserve"> section 7.1.1 or the Definitions tab for more details.</t>
    </r>
  </si>
  <si>
    <r>
      <rPr>
        <sz val="14"/>
        <color theme="1"/>
        <rFont val="Franklin Gothic Book"/>
        <family val="2"/>
      </rPr>
      <t xml:space="preserve">$1,000 per "upgradeable" 40A Outlet (Low Power EVSE) at the vehicle stall beyond 35% of stalls, including a dedicated 20A branch circuit, conduit sized for future 40A wiring, and space in the electrical panel sized for a future 40A breaker.
AND/OR
$1,000 per Level 2 EV-Ready infrastructure, including 40A branch circuit and outlets (or J-box) for vehicle stalls that are </t>
    </r>
    <r>
      <rPr>
        <b/>
        <sz val="14"/>
        <color theme="1"/>
        <rFont val="Franklin Gothic Book"/>
        <family val="2"/>
      </rPr>
      <t>beyond the required 35% of EV-Ready and EV-capable stalls.</t>
    </r>
    <r>
      <rPr>
        <sz val="14"/>
        <color theme="1"/>
        <rFont val="Franklin Gothic Book"/>
        <family val="2"/>
      </rPr>
      <t xml:space="preserve">
</t>
    </r>
    <r>
      <rPr>
        <sz val="14"/>
        <rFont val="Franklin Gothic Book"/>
        <family val="2"/>
      </rPr>
      <t>Affordable housing projects receive $1,200 per outlet.
Referenc</t>
    </r>
    <r>
      <rPr>
        <sz val="14"/>
        <color theme="1"/>
        <rFont val="Franklin Gothic Book"/>
        <family val="2"/>
      </rPr>
      <t>e Handbook</t>
    </r>
    <r>
      <rPr>
        <sz val="14"/>
        <rFont val="Franklin Gothic Book"/>
        <family val="2"/>
      </rPr>
      <t xml:space="preserve"> section 7.1.2a or the Definitions tab for more details. </t>
    </r>
  </si>
  <si>
    <r>
      <rPr>
        <sz val="14"/>
        <color theme="1"/>
        <rFont val="Franklin Gothic Book"/>
        <family val="2"/>
      </rPr>
      <t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t>
    </r>
    <r>
      <rPr>
        <sz val="14"/>
        <rFont val="Franklin Gothic Book"/>
        <family val="2"/>
      </rPr>
      <t xml:space="preserve">
Referenc</t>
    </r>
    <r>
      <rPr>
        <sz val="14"/>
        <color theme="1"/>
        <rFont val="Franklin Gothic Book"/>
        <family val="2"/>
      </rPr>
      <t>e Handbook</t>
    </r>
    <r>
      <rPr>
        <sz val="14"/>
        <rFont val="Franklin Gothic Book"/>
        <family val="2"/>
      </rPr>
      <t xml:space="preserve"> section 7.1.2a or the Definitions tab for more details. </t>
    </r>
  </si>
  <si>
    <r>
      <t xml:space="preserve">$250 to install conduit for Future 40A EV Branch Circuits per vehicle stall </t>
    </r>
    <r>
      <rPr>
        <b/>
        <sz val="14"/>
        <rFont val="Franklin Gothic Book"/>
        <family val="2"/>
      </rPr>
      <t>beyond the required 35% of EV-Ready and EV Capable stalls.</t>
    </r>
    <r>
      <rPr>
        <sz val="14"/>
        <rFont val="Franklin Gothic Book"/>
        <family val="2"/>
      </rPr>
      <t xml:space="preserve">
Affordable housing receives $300/ vehicle stall (above code min.).
Reference section 7.1.2b or the Definitions tab for more details. </t>
    </r>
  </si>
  <si>
    <r>
      <t xml:space="preserve">$250 to install conduit for Future 40A EV Branch Circuits per vehicle stall </t>
    </r>
    <r>
      <rPr>
        <b/>
        <sz val="14"/>
        <rFont val="Franklin Gothic Book"/>
        <family val="2"/>
      </rPr>
      <t>beyond the required 35% of EV-Ready and EV-capable stalls.</t>
    </r>
    <r>
      <rPr>
        <sz val="14"/>
        <rFont val="Franklin Gothic Book"/>
        <family val="2"/>
      </rPr>
      <t xml:space="preserve">
Affordable housing receives $300/ vehicle stall (above code minimum).
Reference section 7.1.2b or the Definitions tab for more details. </t>
    </r>
  </si>
  <si>
    <r>
      <t>$250 to install conduit for Future 40A EV Branch Circuits per vehicle stall beyond the stalls where EVSE or Outlets are required by code. Affordable housing receives $300/ vehicle stall (above code minimum).</t>
    </r>
    <r>
      <rPr>
        <b/>
        <sz val="14"/>
        <rFont val="Franklin Gothic Book"/>
        <family val="2"/>
      </rPr>
      <t xml:space="preserve">
</t>
    </r>
    <r>
      <rPr>
        <sz val="14"/>
        <rFont val="Franklin Gothic Book"/>
        <family val="2"/>
      </rPr>
      <t xml:space="preserve">
Reference section 7.1.2b or the Definitions tab for more details. </t>
    </r>
  </si>
  <si>
    <t>Description of EV Charge SF Program Incentives</t>
  </si>
  <si>
    <t>Use this tab to learn more about options to extend the available EV-amps to serve more EVSE. Note: # Veh. Stalls is from Customer Info Tab.</t>
  </si>
  <si>
    <t>40 Amp Vehicle Stalls</t>
  </si>
  <si>
    <t>20 Amp Vehicle Stalls</t>
  </si>
  <si>
    <t>Use low power EV charging outlets. This scenario assumes that, for the charging capacity installed for EV Capable spaces, the project installs low-power EV charging outlets at Level1 (120V, 20A) or Level 2 (240V, 20A). Note:  If a developer wished to provide 20A outlets for all parking stalls beyond the code required capacity, they would need to install more panel space and electrical capacity. This may be appropriate, depending on the use case and business model.</t>
  </si>
  <si>
    <t>vehicle stalls required to be L2 EV Ready, the project installs an outlet compatible with a 40A circuit to allow for a future plug-in Level 2 charger. (Not incentive-eligible.) Then the project uses low power EV charging outlets at Level 1 (120V 20A) or Level 2 (240V 20A) powered by the remaining code-required Amps.</t>
  </si>
  <si>
    <t>Note:  If a developer wished to provide 20A outlets for all parking stalls beyond the 10% EV-Ready stalls, they would have to install more panel space and electrical capacity. This may be appropriate, depending on the use case and business model.</t>
  </si>
  <si>
    <t>Note:  If a developer wished to provide 20A outlets for all parking stalls beyond the</t>
  </si>
  <si>
    <t>Base Case Scenario</t>
  </si>
  <si>
    <t>Scenario 1 - PowerShare</t>
  </si>
  <si>
    <t>Scenario 2 - Dynamic Load Management</t>
  </si>
  <si>
    <t>Scenario 3 - Low Power 20A Outlets</t>
  </si>
  <si>
    <t>EV-Ready stalls, they would have to install more panel space and electrical capacity. This may be appropriate, depending on the use case and business model.</t>
  </si>
  <si>
    <t xml:space="preserve">
This is the Level 2 EV charging potential of your project without any Load Management strategies deployed.
This technology choice would qualify for the Level 2 EVSE incentives.</t>
  </si>
  <si>
    <t>Use a "PowerShare" EV station that allows an EV charging station with 2-to-4 ports to be wired to a single 240V 40A circuit.  E.g., if the EVSE has two ports, an individual vehicle can get a 40A charge, and if two adjacent vehicles are charging simultaneously each will get 20A. (This strategy is also referred to as "circuit-sharing".)
This technology would qualify for the Level 2 EVSE incentives and the additional charger port incentives.</t>
  </si>
  <si>
    <t xml:space="preserve">Using dynamic load management requires you to only consider how many stalls to wire for charging. The system will communicate with the vehicles and the electrical system and dynamically alter the amount of energy the vehicle is provided based on real-time requests.  For planning purposes it is assumed that the wires to each parking stall will be 240v 40A as this may be the max electrical service that would be provided in any charging session.  This is the most effective use of code-required power for the property.
This technology would qualify for Level 2 EVSE incentives for each EVSE installed. </t>
  </si>
  <si>
    <t>Use low power EV charging outlets. This scenario assumes that, for the charging capacity installed for EV Capable spaces, the project installs low-power EV charging outlets at Level1 (120V, 20A) or Level 2 (240V, 20A). 
Note: If a developer wished to provide 20A outlets for all parking stalls beyond the code required capacity, they would need to install more panel space and electrical capacity. This may be appropriate, depending on the use case and business model.</t>
  </si>
  <si>
    <t>This would qualify for the EV charger outlet incentives.</t>
  </si>
  <si>
    <t>How many TOTAL parking stalls can be served using the ordinance-mandated Amps requirement, assuming Level 2 charging?</t>
  </si>
  <si>
    <t>If using Level 2 EVSE with two ports, how many TOTAL parking stalls can be served using the Code-mandated Amps, and PowerShare technology</t>
  </si>
  <si>
    <t>How many TOTAL parking stalls can be served using the Amps required and Dynamic Load Management (Minimum 10 Amps / Stall)?</t>
  </si>
  <si>
    <t>How many vehicle stalls would have either Level 1 or low-power Level 2 outlets? 
Note: these stalls with outlets would be in addition to any stalls with required Level 2 EVSE.</t>
  </si>
  <si>
    <t>Amps required for this solution</t>
  </si>
  <si>
    <t>How many Amps would be required to serve this number of spaces with dynamic load management?</t>
  </si>
  <si>
    <t>How many Amps would be required to serve this number of spaces with 20A outlets (not including any spaces that require a Level 2 EVSE installed per code)?</t>
  </si>
  <si>
    <t>How many charging stations could be served with this amount of electrical energy, given 240V 40A requirements for Level 2?</t>
  </si>
  <si>
    <t>How many PowerShare enabled charging stations with 2 ports would be required?</t>
  </si>
  <si>
    <t xml:space="preserve">How many EVSE ports would be required?
The vendor may provide dual ports but each port will require a 40A wire. 
</t>
  </si>
  <si>
    <t>How many low power EV charging outlets would be installed beyond any code required EV Ready stalls with low power L2 receptacles?</t>
  </si>
  <si>
    <t xml:space="preserve">How many 2-pole 40A breakers in the panel would be required? </t>
  </si>
  <si>
    <r>
      <rPr>
        <b/>
        <sz val="16"/>
        <color rgb="FF000000"/>
        <rFont val="Franklin Gothic Book"/>
        <family val="2"/>
      </rPr>
      <t>How many 2-pole 40A breakers in the panel world be required?</t>
    </r>
    <r>
      <rPr>
        <b/>
        <sz val="14"/>
        <color rgb="FF000000"/>
        <rFont val="Franklin Gothic Book"/>
        <family val="2"/>
      </rPr>
      <t xml:space="preserve">
May require added panels in the electrical room or elsewhere.</t>
    </r>
  </si>
  <si>
    <r>
      <t xml:space="preserve">How many 2-pole 40A breakers in the panel would be required? </t>
    </r>
    <r>
      <rPr>
        <b/>
        <sz val="14"/>
        <color theme="1"/>
        <rFont val="Franklin Gothic Book"/>
        <family val="2"/>
      </rPr>
      <t>Note: # displayed is for code-required EVSE breakers. For the Outlet Incentive, 20A breakers also must be in panel "spaces" sized for 2-pole breakers.</t>
    </r>
  </si>
  <si>
    <t>EVSE Incentives Estimate for this Scenario</t>
  </si>
  <si>
    <t>Dual Port</t>
  </si>
  <si>
    <t>Remainder</t>
  </si>
  <si>
    <t>5% rounded up</t>
  </si>
  <si>
    <t>1 = Affordable</t>
  </si>
  <si>
    <t>Affordable Rate</t>
  </si>
  <si>
    <t>Remainder Market</t>
  </si>
  <si>
    <t>Remainder Affordable</t>
  </si>
  <si>
    <t>Field Type</t>
  </si>
  <si>
    <t>Picklists</t>
  </si>
  <si>
    <t>Temporary Cells mimicking Worksheet Outputs</t>
  </si>
  <si>
    <t>Section Headings</t>
  </si>
  <si>
    <t>EV Action Plan Inputs - First Steps and Future Vision for EV Charging</t>
  </si>
  <si>
    <r>
      <rPr>
        <b/>
        <sz val="12"/>
        <rFont val="Franklin Gothic Medium"/>
        <family val="2"/>
      </rPr>
      <t>Input your answers here</t>
    </r>
    <r>
      <rPr>
        <sz val="12"/>
        <rFont val="Franklin Gothic Medium"/>
        <family val="2"/>
      </rPr>
      <t xml:space="preserve">
Note: White Cells are AutoFilled from prior Tabs</t>
    </r>
  </si>
  <si>
    <t>Comments/Notes</t>
  </si>
  <si>
    <r>
      <t xml:space="preserve">Resources to learn more
</t>
    </r>
    <r>
      <rPr>
        <sz val="12"/>
        <rFont val="Franklin Gothic Medium"/>
        <family val="2"/>
      </rPr>
      <t>(* = in development)</t>
    </r>
  </si>
  <si>
    <t>Autofill</t>
  </si>
  <si>
    <t>Code Reqts Tab</t>
  </si>
  <si>
    <t>Vision Summary</t>
  </si>
  <si>
    <t>What is your Project's Name?</t>
  </si>
  <si>
    <t>See www.sfpuc.org/evchargesf for "Background for Making Your EV Action Plan" - Overview Resources (esp. CALeVIP)</t>
  </si>
  <si>
    <t>Total Vehicle stalls</t>
  </si>
  <si>
    <t>How many Level 2 EV chargers do you plan to install at the time of initial building occupancy?</t>
  </si>
  <si>
    <t>Number</t>
  </si>
  <si>
    <t>EV Req'd capacity</t>
  </si>
  <si>
    <t>amps</t>
  </si>
  <si>
    <t>How many EV Charging Outlets, including both Low Power (20 amp) and Level 2 (40 amp) do you plan to install at the time of initial building occupancy?</t>
  </si>
  <si>
    <t>How many vehicle stalls will have empty conduit runs and available breakers in the electrical panel installed at the time of initial building occupancy?</t>
  </si>
  <si>
    <t>Empty Breakers in Panel</t>
  </si>
  <si>
    <r>
      <t xml:space="preserve">How many Level 2 EV charging do you plan to install </t>
    </r>
    <r>
      <rPr>
        <b/>
        <sz val="11"/>
        <rFont val="Franklin Gothic Book"/>
        <family val="2"/>
      </rPr>
      <t>in the future</t>
    </r>
    <r>
      <rPr>
        <sz val="11"/>
        <rFont val="Franklin Gothic Book"/>
        <family val="2"/>
      </rPr>
      <t>?</t>
    </r>
  </si>
  <si>
    <t>Incentives Tab</t>
  </si>
  <si>
    <r>
      <t xml:space="preserve">How many EV Charging Outlets (both low power 20 amp and EV ready 40 amp) do you plan to install </t>
    </r>
    <r>
      <rPr>
        <b/>
        <sz val="11"/>
        <color theme="1"/>
        <rFont val="Franklin Gothic Book"/>
        <family val="2"/>
      </rPr>
      <t>in the future</t>
    </r>
    <r>
      <rPr>
        <sz val="11"/>
        <color theme="1"/>
        <rFont val="Franklin Gothic Book"/>
        <family val="2"/>
      </rPr>
      <t>?</t>
    </r>
  </si>
  <si>
    <t>L2 EVSE</t>
  </si>
  <si>
    <t>Will your project earn LEED points for installing EV charging?</t>
  </si>
  <si>
    <t>Yes/No/unsure</t>
  </si>
  <si>
    <t>Unsure</t>
  </si>
  <si>
    <t>L1 EV Outlets</t>
  </si>
  <si>
    <t>Meeting EV Charging Demand</t>
  </si>
  <si>
    <t>Who will be the primary users of the site's parking?</t>
  </si>
  <si>
    <t>Residential Owners</t>
  </si>
  <si>
    <t>Background doc - Section 1. Meeting EV Charging Demand</t>
  </si>
  <si>
    <t>Picklist</t>
  </si>
  <si>
    <t>Residential Renters</t>
  </si>
  <si>
    <t>Commercial customers</t>
  </si>
  <si>
    <t>Employees</t>
  </si>
  <si>
    <t>L2 Outlets</t>
  </si>
  <si>
    <t xml:space="preserve">How much demand for EV charging at this site is expected during the first 3-to-5 years of occupancy? </t>
  </si>
  <si>
    <t>Low</t>
  </si>
  <si>
    <t>High/low/moderate</t>
  </si>
  <si>
    <t>High</t>
  </si>
  <si>
    <t>Moderate</t>
  </si>
  <si>
    <t>Empty Conduit</t>
  </si>
  <si>
    <t xml:space="preserve">How much demand for EV charging at this site is expected during the first 10-to-15 years of occupancy? </t>
  </si>
  <si>
    <r>
      <t xml:space="preserve">Considering these and other factors, </t>
    </r>
    <r>
      <rPr>
        <b/>
        <sz val="11"/>
        <rFont val="Franklin Gothic Book"/>
        <family val="2"/>
      </rPr>
      <t>in the construction phase</t>
    </r>
    <r>
      <rPr>
        <sz val="11"/>
        <rFont val="Franklin Gothic Book"/>
        <family val="2"/>
      </rPr>
      <t xml:space="preserve">, the site's general strategy for EV charger development is: </t>
    </r>
  </si>
  <si>
    <t>the project will install only code-required EV Ready infrastructure.</t>
  </si>
  <si>
    <t xml:space="preserve">the project will install upgradable Low power (Level 1/ 120V) EV charging outlets in some vehicle stalls. </t>
  </si>
  <si>
    <t>the project will install Level 2 EV chargers in some shared vehicle stalls.</t>
  </si>
  <si>
    <t>the project will install Level 2 EV chargers in some assigned vehicle stalls.</t>
  </si>
  <si>
    <t>a third party will install equipment to provide an EV charging service.</t>
  </si>
  <si>
    <r>
      <t xml:space="preserve">The site's </t>
    </r>
    <r>
      <rPr>
        <b/>
        <sz val="11"/>
        <rFont val="Franklin Gothic Book"/>
        <family val="2"/>
      </rPr>
      <t>post-construction</t>
    </r>
    <r>
      <rPr>
        <sz val="11"/>
        <rFont val="Franklin Gothic Book"/>
        <family val="2"/>
      </rPr>
      <t xml:space="preserve"> general strategy for EV charger development is: </t>
    </r>
  </si>
  <si>
    <t>individual owners will develop EV circuits and installing Level 2 EV chargers or Low Power (Level 1 Outlets) themselves, in coordination with building management.</t>
  </si>
  <si>
    <t>individual owners will install EV chargers in vehicle stalls “made ready” for EVSE by the site;</t>
  </si>
  <si>
    <t>building management will install EV equipment to meet future demand for EV charging.</t>
  </si>
  <si>
    <t>Stakeholders</t>
  </si>
  <si>
    <t>Which firm/ entity is responsible for determining the allocation of EV Charging to vehicle stalls during construction?</t>
  </si>
  <si>
    <t>Background doc - Section 2. Stakeholders</t>
  </si>
  <si>
    <t>Once the project is built, who is is expected to be the main driver(s) for the site's EV Charging investment strategy?</t>
  </si>
  <si>
    <t xml:space="preserve">Picklist </t>
  </si>
  <si>
    <t>Home Owners Association</t>
  </si>
  <si>
    <t xml:space="preserve">Condo Owners </t>
  </si>
  <si>
    <t>Commercial Lease Holders</t>
  </si>
  <si>
    <t>Will the future management and operations team for the site have input to this EV Action Plan?</t>
  </si>
  <si>
    <t>Code</t>
  </si>
  <si>
    <t>Will building meet or exceed minimum SF Green Building Code requirements?</t>
  </si>
  <si>
    <t>SF Ord. Fact Sheets for 2018 and 2022 Permits</t>
  </si>
  <si>
    <t>Yes/No/Unsure</t>
  </si>
  <si>
    <t>Does your project currently have a plan for complying with ADA-accessiblity requirements (CBC 11b) for EV Port Accessibility requirements?</t>
  </si>
  <si>
    <t>Electrical Considerations</t>
  </si>
  <si>
    <t>The maximum number of Level 2 EV chargers supported by code-required electrical capacity is:</t>
  </si>
  <si>
    <t>Background doc - Section 4. Electrical Considerations</t>
  </si>
  <si>
    <t>Will more than 35% of vehicle stalls be supported by EV charging at any point in the future?</t>
  </si>
  <si>
    <t xml:space="preserve">If so: </t>
  </si>
  <si>
    <t>- Is the site considering load share, load balancing or load management to stretch the available electrical capacity to serve more vehicle stalls?</t>
  </si>
  <si>
    <t>Load Mgmt Fact Sheet*</t>
  </si>
  <si>
    <t>- Do you anticipate adding more power capacity in the future to scale-up EV charging?</t>
  </si>
  <si>
    <t xml:space="preserve"> Futureproof Your Electrical System Fact Sheet*</t>
  </si>
  <si>
    <t>Not at this time</t>
  </si>
  <si>
    <t>Ownership and Billing Model</t>
  </si>
  <si>
    <t>Who will own the EV charging equipment?</t>
  </si>
  <si>
    <t>Background doc - Section 5. Ownership and Billing Model, especially Figure 1 (Network Considerations)</t>
  </si>
  <si>
    <t>Picklist (Building manager, Residents, Commercial Tenants, 3rd party)</t>
  </si>
  <si>
    <t>Residential Tenants</t>
  </si>
  <si>
    <t>Commerical Tenants</t>
  </si>
  <si>
    <t>3rd Party</t>
  </si>
  <si>
    <t>Undecided/Unsure</t>
  </si>
  <si>
    <t>What will be the site's approach to networking the Level 2 EVSE?</t>
  </si>
  <si>
    <t>Open Charge Point Network &amp; Vendors</t>
  </si>
  <si>
    <t>Proprietary Vendors</t>
  </si>
  <si>
    <t>Third Party Managed Networks</t>
  </si>
  <si>
    <t>Who will manage EV charger maintenance and billing?</t>
  </si>
  <si>
    <t>Individual Tenants</t>
  </si>
  <si>
    <t>Will EV charging electricity will be segregated from other building energy use?</t>
  </si>
  <si>
    <t>Ownership, Management and Billing Fact Sheet</t>
  </si>
  <si>
    <t>Will you charge the driver for electricity to charge their vehicles?</t>
  </si>
  <si>
    <t>If not the Driver, who will be responsible to pay for the electricity used by the EV chargers?</t>
  </si>
  <si>
    <t>EV Charging Level Considerations Fact Sheet</t>
  </si>
  <si>
    <t>Picklist (driver, building manager, other)</t>
  </si>
  <si>
    <t>Driver</t>
  </si>
  <si>
    <t>Building Management</t>
  </si>
  <si>
    <t>Third Party</t>
  </si>
  <si>
    <t>Have you factored yearly network operational costs per port and merchant payment fees into the business model?</t>
  </si>
  <si>
    <t>Vendors</t>
  </si>
  <si>
    <t>Have you identified EVSE vendors for your project?</t>
  </si>
  <si>
    <t>Background doc - Section 6. Vendors</t>
  </si>
  <si>
    <t>If you have selected an EVSE vendor, please list the vendor name</t>
  </si>
  <si>
    <t>Open Text</t>
  </si>
  <si>
    <t>Briefly note the reason for selecting this vendor.</t>
  </si>
  <si>
    <t xml:space="preserve">If applicable, which charging station model will you pursue for the site? </t>
  </si>
  <si>
    <t>Required Attachments:  Electrical Map</t>
  </si>
  <si>
    <t>SFPUC USE ONLY</t>
  </si>
  <si>
    <t>Upload</t>
  </si>
  <si>
    <t>Please submit an electrical single line for the property</t>
  </si>
  <si>
    <t>Yes, Provided</t>
  </si>
  <si>
    <t>Not Yet Provided</t>
  </si>
  <si>
    <t>Not Required</t>
  </si>
  <si>
    <t>Please submit a map of electrical room and conduit exits</t>
  </si>
  <si>
    <t>Please list the manufacturer of the electrical panels(s), if known</t>
  </si>
  <si>
    <t>Please list the switchplate rating of panel (Voltage, Amps and Phase and Spaces)</t>
  </si>
  <si>
    <t>Please note if there is an electrical panel used exclusively to EV load and breakers</t>
  </si>
  <si>
    <t>Please note if the electricity for EV load served with a separate utility meter</t>
  </si>
  <si>
    <t>SFPUC to develop piece for separate meter pro-con</t>
  </si>
  <si>
    <t>Parking Map</t>
  </si>
  <si>
    <t xml:space="preserve">Please note on the parking map all designations for Condo/Townhouses owned parking; Residential renters (apartments) designated parking; Public Visitors Parking; Retail Customers Parking; Workplace Employees Parking; ADA-accessible Parking </t>
  </si>
  <si>
    <t>Please submit a map of parking identifying which vehicle stalls will be EVSE Installed, EV Ready (i.e., full 40A circuit), L1 EV Outlet, and EV-Conduit-Only + table summary of each # of vehicle stalls</t>
  </si>
  <si>
    <t>Please note on the parking map the approx. distance from the EV-serving utility panel to furthest vehicle stall planned for EV charging</t>
  </si>
  <si>
    <t>Updates</t>
  </si>
  <si>
    <t>Per SF EV Readiness Code, the site is required to install:</t>
  </si>
  <si>
    <t>"0 Level 2 EVSE, [EV Ready #] EV-Ready veh. Stalls, [##] empty spaces in electrical panelboards for 40A breakers, 0 Low Power (L1) Outlets, and conduit to 0 additional vehicle stalls.</t>
  </si>
  <si>
    <t>From "Code Reqs" tab in workbook</t>
  </si>
  <si>
    <t>SF EV Readiness code piece</t>
  </si>
  <si>
    <t>Autofill #s From Workbook - code #s</t>
  </si>
  <si>
    <t>At the time of this EV Actin Plan, the site is installing the following EV Charging equpment and infrastructure:</t>
  </si>
  <si>
    <t>"[#] Level 2 EVSE, [EV Ready #] EV-Ready vehicle stalls, [##] empty spaces in electrical panelboards for 40A breakers, [#] Low Power (L1) Outlets, and conduit to [#] additional vehicle stalls.</t>
  </si>
  <si>
    <t>From "Planned Incentives" tab in workbook</t>
  </si>
  <si>
    <t>Autofill #s From Workbook - incentive request #s</t>
  </si>
  <si>
    <t xml:space="preserve">What is the rate per kWh of your electrical service? </t>
  </si>
  <si>
    <t>Should have this information from Hetch Hetchy Customer service</t>
  </si>
  <si>
    <t>link SFPUC rate book</t>
  </si>
  <si>
    <t>Are you on a Time of Use plan?</t>
  </si>
  <si>
    <t>First Steps and Future Vision for EV Charging</t>
  </si>
  <si>
    <t xml:space="preserve">Overview   </t>
  </si>
  <si>
    <t>Demand Profile</t>
  </si>
  <si>
    <t>Key Stakeholders</t>
  </si>
  <si>
    <t>The project’s EV charging investment strategy for vehicle stalls during the building design phase has been the responsibility of:</t>
  </si>
  <si>
    <t>Code Requirements</t>
  </si>
  <si>
    <t>Project's Total Vehicle Stalls     (Code requirements are based on this #)</t>
  </si>
  <si>
    <t xml:space="preserve">SFGBC-required EV stalls     (used by Green Building Code to calculate required electrical capacity [amps]) </t>
  </si>
  <si>
    <t>SFGBC required EV-dedicated electrical service capacity (Amperage)</t>
  </si>
  <si>
    <t>SFGBC required # of vehicle stalls with EVSE - including Low Power Level 2 - Installed (Incl. Amps, Breaker, Wiring, Conduit, Receptacle/Charger)</t>
  </si>
  <si>
    <t>SFGBC required # of vehicle stalls with at least a 20A breaker installed and wired from the electrical panel to the vehicle stall</t>
  </si>
  <si>
    <t>SFGBC required # of additional 40-amp circuit breaker spaces in electrical panels and raceways to EV Capable spaces</t>
  </si>
  <si>
    <t>Incentive Summary</t>
  </si>
  <si>
    <t>Planned Incentives</t>
  </si>
  <si>
    <t>Quantity</t>
  </si>
  <si>
    <t>Total Vehicle Stalls with EV Charging or EV-Conduit    and Percent of Total Vehicle Stalls</t>
  </si>
  <si>
    <t>Operational Considerations</t>
  </si>
  <si>
    <t>Customer and Payment Information</t>
  </si>
  <si>
    <t>EV Charging Station Vendor</t>
  </si>
  <si>
    <t>Attachment:  Electrical Drawing</t>
  </si>
  <si>
    <t xml:space="preserve">The electrical drawing(s) attached include: </t>
  </si>
  <si>
    <t>Single line drawing</t>
  </si>
  <si>
    <t>Map of electrical room and conduit exits</t>
  </si>
  <si>
    <t>Manufacturer of the electrical panels(s), if known, is noted</t>
  </si>
  <si>
    <t>Nameplate rating of panel (Voltage, Amps and Phase and Spaces) is noted</t>
  </si>
  <si>
    <t>Notes whether an electrical panel is used exclusively to power EV load and breakers</t>
  </si>
  <si>
    <t>Notes whether EV load served with a separate utility meter</t>
  </si>
  <si>
    <t>Attachment:  Parking Map</t>
  </si>
  <si>
    <t>The Parking Map for the property, attached, includes:</t>
  </si>
  <si>
    <t>Parking designations, e.g., assigned tenant parking, employee parking, etc.</t>
  </si>
  <si>
    <t>Vehicle stalls identified with EV charging capability</t>
  </si>
  <si>
    <t>Note for the approximate distance from the utility panel to the farthest vehicle stall</t>
  </si>
  <si>
    <r>
      <t xml:space="preserve">Instructions: Use the </t>
    </r>
    <r>
      <rPr>
        <b/>
        <sz val="20"/>
        <color theme="8"/>
        <rFont val="Franklin Gothic Book"/>
        <family val="2"/>
      </rPr>
      <t>blue</t>
    </r>
    <r>
      <rPr>
        <b/>
        <sz val="20"/>
        <color rgb="FFFF0000"/>
        <rFont val="Franklin Gothic Book"/>
        <family val="2"/>
      </rPr>
      <t xml:space="preserve"> cells in the "Total Planned for Site" columns on this tab to estimate your EV Charge SF program incentive.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</si>
</sst>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43" formatCode="_(* #,##0.00_);_(* \(#,##0.00\);_(* &quot;-&quot;??_);_(@_)"/>
    <numFmt numFmtId="164" formatCode="&quot;$&quot;#,##0"/>
    <numFmt numFmtId="165" formatCode="0.0"/>
  </numFmts>
  <fonts count="78" x14ac:knownFonts="1">
    <font>
      <sz val="11"/>
      <color theme="1"/>
      <name val="Calibri"/>
      <family val="2"/>
      <scheme val="minor"/>
    </font>
    <font>
      <u/>
      <sz val="11"/>
      <color theme="10"/>
      <name val="Calibri"/>
      <family val="2"/>
      <scheme val="minor"/>
    </font>
    <font>
      <b/>
      <sz val="12"/>
      <name val="Calibri"/>
      <family val="2"/>
      <scheme val="minor"/>
    </font>
    <font>
      <sz val="9"/>
      <color indexed="81"/>
      <name val="Tahoma"/>
      <family val="2"/>
    </font>
    <font>
      <sz val="9"/>
      <color rgb="FF000000"/>
      <name val="Tahoma"/>
      <family val="2"/>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sz val="14"/>
      <name val="Calibri"/>
      <family val="2"/>
      <scheme val="minor"/>
    </font>
    <font>
      <sz val="11"/>
      <color rgb="FFFF0000"/>
      <name val="Calibri"/>
      <family val="2"/>
      <scheme val="minor"/>
    </font>
    <font>
      <b/>
      <sz val="11"/>
      <color rgb="FFFF0000"/>
      <name val="Calibri"/>
      <family val="2"/>
      <scheme val="minor"/>
    </font>
    <font>
      <b/>
      <sz val="9"/>
      <color indexed="81"/>
      <name val="Tahoma"/>
      <family val="2"/>
    </font>
    <font>
      <sz val="18"/>
      <name val="Franklin Gothic Book"/>
      <family val="2"/>
    </font>
    <font>
      <sz val="11"/>
      <color theme="1"/>
      <name val="Franklin Gothic Book"/>
      <family val="2"/>
    </font>
    <font>
      <sz val="11"/>
      <color rgb="FFC00000"/>
      <name val="Franklin Gothic Book"/>
      <family val="2"/>
    </font>
    <font>
      <sz val="11"/>
      <name val="Franklin Gothic Book"/>
      <family val="2"/>
    </font>
    <font>
      <b/>
      <sz val="11"/>
      <color theme="1"/>
      <name val="Franklin Gothic Book"/>
      <family val="2"/>
    </font>
    <font>
      <b/>
      <sz val="16"/>
      <name val="Franklin Gothic Book"/>
      <family val="2"/>
    </font>
    <font>
      <sz val="12"/>
      <color theme="1"/>
      <name val="Franklin Gothic Book"/>
      <family val="2"/>
    </font>
    <font>
      <b/>
      <sz val="18"/>
      <color theme="1"/>
      <name val="Franklin Gothic Medium"/>
      <family val="2"/>
    </font>
    <font>
      <b/>
      <sz val="11"/>
      <name val="Franklin Gothic Book"/>
      <family val="2"/>
    </font>
    <font>
      <sz val="12"/>
      <name val="Franklin Gothic Book"/>
      <family val="2"/>
    </font>
    <font>
      <b/>
      <sz val="12"/>
      <name val="Franklin Gothic Book"/>
      <family val="2"/>
    </font>
    <font>
      <b/>
      <i/>
      <sz val="11"/>
      <name val="Franklin Gothic Book"/>
      <family val="2"/>
    </font>
    <font>
      <b/>
      <sz val="12"/>
      <color theme="1"/>
      <name val="Franklin Gothic Book"/>
      <family val="2"/>
    </font>
    <font>
      <b/>
      <sz val="14"/>
      <color theme="1"/>
      <name val="Franklin Gothic Book"/>
      <family val="2"/>
    </font>
    <font>
      <b/>
      <sz val="14"/>
      <name val="Franklin Gothic Book"/>
      <family val="2"/>
    </font>
    <font>
      <b/>
      <sz val="10"/>
      <name val="Franklin Gothic Book"/>
      <family val="2"/>
    </font>
    <font>
      <sz val="20"/>
      <name val="Franklin Gothic Book"/>
      <family val="2"/>
    </font>
    <font>
      <b/>
      <i/>
      <sz val="16"/>
      <name val="Franklin Gothic Book"/>
      <family val="2"/>
    </font>
    <font>
      <sz val="16"/>
      <name val="Franklin Gothic Book"/>
      <family val="2"/>
    </font>
    <font>
      <u/>
      <sz val="16"/>
      <name val="Franklin Gothic Book"/>
      <family val="2"/>
    </font>
    <font>
      <b/>
      <sz val="18"/>
      <name val="Franklin Gothic Medium"/>
      <family val="2"/>
    </font>
    <font>
      <sz val="14"/>
      <color theme="1"/>
      <name val="Franklin Gothic Book"/>
      <family val="2"/>
    </font>
    <font>
      <i/>
      <sz val="11"/>
      <name val="Franklin Gothic Book"/>
      <family val="2"/>
    </font>
    <font>
      <i/>
      <sz val="16"/>
      <name val="Franklin Gothic Book"/>
      <family val="2"/>
    </font>
    <font>
      <i/>
      <u/>
      <sz val="16"/>
      <name val="Franklin Gothic Book"/>
      <family val="2"/>
    </font>
    <font>
      <b/>
      <sz val="12"/>
      <name val="Franklin Gothic Medium"/>
      <family val="2"/>
    </font>
    <font>
      <i/>
      <sz val="12"/>
      <name val="Franklin Gothic Book"/>
      <family val="2"/>
    </font>
    <font>
      <sz val="14"/>
      <name val="Franklin Gothic Book"/>
      <family val="2"/>
    </font>
    <font>
      <i/>
      <sz val="18"/>
      <name val="Franklin Gothic Book"/>
      <family val="2"/>
    </font>
    <font>
      <sz val="10"/>
      <name val="Franklin Gothic Book"/>
      <family val="2"/>
    </font>
    <font>
      <sz val="14"/>
      <color rgb="FFFF0000"/>
      <name val="Franklin Gothic Book"/>
      <family val="2"/>
    </font>
    <font>
      <b/>
      <i/>
      <sz val="14"/>
      <name val="Franklin Gothic Book"/>
      <family val="2"/>
    </font>
    <font>
      <sz val="14"/>
      <color rgb="FFC00000"/>
      <name val="Franklin Gothic Book"/>
      <family val="2"/>
    </font>
    <font>
      <sz val="11"/>
      <color rgb="FFFF0000"/>
      <name val="Franklin Gothic Book"/>
      <family val="2"/>
    </font>
    <font>
      <u/>
      <sz val="14"/>
      <color theme="1"/>
      <name val="Franklin Gothic Book"/>
      <family val="2"/>
    </font>
    <font>
      <b/>
      <sz val="24"/>
      <name val="Franklin Gothic Medium"/>
      <family val="2"/>
    </font>
    <font>
      <sz val="24"/>
      <color theme="1"/>
      <name val="Franklin Gothic Medium"/>
      <family val="2"/>
    </font>
    <font>
      <sz val="16"/>
      <color theme="1"/>
      <name val="Franklin Gothic Book"/>
      <family val="2"/>
    </font>
    <font>
      <sz val="16"/>
      <color rgb="FFFF0000"/>
      <name val="Franklin Gothic Book"/>
      <family val="2"/>
    </font>
    <font>
      <sz val="16"/>
      <color rgb="FF000000"/>
      <name val="Franklin Gothic Book"/>
      <family val="2"/>
    </font>
    <font>
      <b/>
      <sz val="16"/>
      <color theme="1"/>
      <name val="Franklin Gothic Book"/>
      <family val="2"/>
    </font>
    <font>
      <b/>
      <sz val="16"/>
      <color rgb="FF000000"/>
      <name val="Franklin Gothic Book"/>
      <family val="2"/>
    </font>
    <font>
      <u/>
      <sz val="11"/>
      <color theme="10"/>
      <name val="Franklin Gothic Book"/>
      <family val="2"/>
    </font>
    <font>
      <sz val="11"/>
      <name val="Franklin Gothic Medium"/>
      <family val="2"/>
    </font>
    <font>
      <sz val="12"/>
      <name val="Franklin Gothic Medium"/>
      <family val="2"/>
    </font>
    <font>
      <sz val="11"/>
      <color theme="1"/>
      <name val="Franklin Gothic Medium"/>
      <family val="2"/>
    </font>
    <font>
      <sz val="18"/>
      <color rgb="FFC00000"/>
      <name val="Franklin Gothic Medium"/>
      <family val="2"/>
    </font>
    <font>
      <b/>
      <sz val="12"/>
      <color theme="1"/>
      <name val="Franklin Gothic Medium"/>
      <family val="2"/>
    </font>
    <font>
      <sz val="12"/>
      <color rgb="FF000000"/>
      <name val="Franklin Gothic Book"/>
      <family val="2"/>
    </font>
    <font>
      <sz val="20"/>
      <name val="Calibri"/>
      <family val="2"/>
      <scheme val="minor"/>
    </font>
    <font>
      <b/>
      <sz val="14"/>
      <color rgb="FF000000"/>
      <name val="Franklin Gothic Book"/>
      <family val="2"/>
    </font>
    <font>
      <b/>
      <sz val="18"/>
      <color theme="1"/>
      <name val="Franklin Gothic Book"/>
      <family val="2"/>
    </font>
    <font>
      <sz val="20"/>
      <color theme="1"/>
      <name val="Franklin Gothic Book"/>
      <family val="2"/>
    </font>
    <font>
      <b/>
      <i/>
      <sz val="28"/>
      <color theme="1"/>
      <name val="Franklin Gothic Book"/>
      <family val="2"/>
    </font>
    <font>
      <b/>
      <sz val="20"/>
      <name val="Franklin Gothic Book"/>
      <family val="2"/>
    </font>
    <font>
      <b/>
      <sz val="11"/>
      <color theme="0"/>
      <name val="Calibri"/>
      <family val="2"/>
      <scheme val="minor"/>
    </font>
    <font>
      <b/>
      <sz val="22"/>
      <name val="Franklin Gothic Book"/>
      <family val="2"/>
    </font>
    <font>
      <sz val="12"/>
      <color rgb="FFFF0000"/>
      <name val="Franklin Gothic Book"/>
      <family val="2"/>
    </font>
    <font>
      <sz val="14"/>
      <color rgb="FF000000"/>
      <name val="Arial"/>
      <family val="2"/>
    </font>
    <font>
      <i/>
      <sz val="11"/>
      <color rgb="FFFF0000"/>
      <name val="Franklin Gothic Book"/>
      <family val="2"/>
    </font>
    <font>
      <b/>
      <sz val="14"/>
      <color rgb="FFFF0000"/>
      <name val="Franklin Gothic Book"/>
      <family val="2"/>
    </font>
    <font>
      <b/>
      <sz val="11"/>
      <color rgb="FFFF0000"/>
      <name val="Franklin Gothic Book"/>
      <family val="2"/>
    </font>
    <font>
      <b/>
      <sz val="14"/>
      <color rgb="FFC00000"/>
      <name val="Franklin Gothic Book"/>
      <family val="2"/>
    </font>
    <font>
      <b/>
      <sz val="20"/>
      <color rgb="FFFF0000"/>
      <name val="Franklin Gothic Book"/>
      <family val="2"/>
    </font>
    <font>
      <b/>
      <sz val="20"/>
      <color theme="8"/>
      <name val="Franklin Gothic Book"/>
      <family val="2"/>
    </font>
  </fonts>
  <fills count="2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2" tint="-0.749992370372631"/>
        <bgColor indexed="64"/>
      </patternFill>
    </fill>
    <fill>
      <patternFill patternType="solid">
        <fgColor theme="5" tint="0.59999389629810485"/>
        <bgColor indexed="64"/>
      </patternFill>
    </fill>
    <fill>
      <patternFill patternType="solid">
        <fgColor rgb="FFFF99CC"/>
        <bgColor indexed="64"/>
      </patternFill>
    </fill>
    <fill>
      <patternFill patternType="solid">
        <fgColor rgb="FF99FFCC"/>
        <bgColor indexed="64"/>
      </patternFill>
    </fill>
    <fill>
      <patternFill patternType="solid">
        <fgColor rgb="FF9999FF"/>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4"/>
        <bgColor theme="4"/>
      </patternFill>
    </fill>
    <fill>
      <patternFill patternType="solid">
        <fgColor theme="7"/>
        <bgColor indexed="64"/>
      </patternFill>
    </fill>
    <fill>
      <patternFill patternType="solid">
        <fgColor theme="5" tint="0.39997558519241921"/>
        <bgColor indexed="64"/>
      </patternFill>
    </fill>
    <fill>
      <patternFill patternType="solid">
        <fgColor theme="8" tint="0.79998168889431442"/>
        <bgColor indexed="64"/>
      </patternFill>
    </fill>
  </fills>
  <borders count="70">
    <border>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style="thick">
        <color auto="1"/>
      </left>
      <right style="thick">
        <color auto="1"/>
      </right>
      <top style="thick">
        <color auto="1"/>
      </top>
      <bottom/>
      <diagonal/>
    </border>
    <border>
      <left style="medium">
        <color indexed="64"/>
      </left>
      <right style="medium">
        <color indexed="64"/>
      </right>
      <top style="medium">
        <color indexed="64"/>
      </top>
      <bottom style="medium">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right style="thick">
        <color auto="1"/>
      </right>
      <top style="thick">
        <color auto="1"/>
      </top>
      <bottom/>
      <diagonal/>
    </border>
    <border>
      <left style="thin">
        <color theme="0"/>
      </left>
      <right style="thin">
        <color theme="0"/>
      </right>
      <top style="thin">
        <color theme="0"/>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ck">
        <color auto="1"/>
      </right>
      <top/>
      <bottom style="thick">
        <color auto="1"/>
      </bottom>
      <diagonal/>
    </border>
    <border>
      <left style="medium">
        <color indexed="64"/>
      </left>
      <right style="medium">
        <color indexed="64"/>
      </right>
      <top/>
      <bottom/>
      <diagonal/>
    </border>
    <border>
      <left/>
      <right style="thick">
        <color auto="1"/>
      </right>
      <top style="thick">
        <color auto="1"/>
      </top>
      <bottom style="medium">
        <color indexed="64"/>
      </bottom>
      <diagonal/>
    </border>
    <border>
      <left/>
      <right/>
      <top/>
      <bottom style="thick">
        <color auto="1"/>
      </bottom>
      <diagonal/>
    </border>
    <border>
      <left style="thin">
        <color theme="0"/>
      </left>
      <right style="thin">
        <color theme="0"/>
      </right>
      <top/>
      <bottom style="thin">
        <color theme="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ck">
        <color auto="1"/>
      </right>
      <top/>
      <bottom/>
      <diagonal/>
    </border>
    <border>
      <left style="thick">
        <color auto="1"/>
      </left>
      <right style="medium">
        <color indexed="64"/>
      </right>
      <top style="medium">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thick">
        <color auto="1"/>
      </left>
      <right style="thick">
        <color auto="1"/>
      </right>
      <top/>
      <bottom style="thick">
        <color auto="1"/>
      </bottom>
      <diagonal/>
    </border>
    <border>
      <left style="thick">
        <color auto="1"/>
      </left>
      <right/>
      <top/>
      <bottom style="thick">
        <color auto="1"/>
      </bottom>
      <diagonal/>
    </border>
    <border>
      <left style="thin">
        <color theme="0"/>
      </left>
      <right style="thin">
        <color theme="0"/>
      </right>
      <top style="thin">
        <color theme="0"/>
      </top>
      <bottom/>
      <diagonal/>
    </border>
    <border>
      <left/>
      <right style="thin">
        <color indexed="64"/>
      </right>
      <top/>
      <bottom/>
      <diagonal/>
    </border>
    <border>
      <left/>
      <right style="thin">
        <color indexed="64"/>
      </right>
      <top style="medium">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medium">
        <color indexed="64"/>
      </left>
      <right/>
      <top/>
      <bottom/>
      <diagonal/>
    </border>
    <border>
      <left style="thick">
        <color auto="1"/>
      </left>
      <right/>
      <top style="thick">
        <color auto="1"/>
      </top>
      <bottom/>
      <diagonal/>
    </border>
    <border>
      <left style="thick">
        <color auto="1"/>
      </left>
      <right/>
      <top/>
      <bottom/>
      <diagonal/>
    </border>
    <border>
      <left style="thick">
        <color auto="1"/>
      </left>
      <right/>
      <top/>
      <bottom style="medium">
        <color indexed="64"/>
      </bottom>
      <diagonal/>
    </border>
    <border>
      <left/>
      <right style="thick">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5">
    <xf numFmtId="0" fontId="0" fillId="0" borderId="0"/>
    <xf numFmtId="0" fontId="1"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cellStyleXfs>
  <cellXfs count="443">
    <xf numFmtId="0" fontId="0" fillId="0" borderId="0" xfId="0"/>
    <xf numFmtId="0" fontId="16" fillId="2" borderId="0" xfId="0" applyFont="1" applyFill="1"/>
    <xf numFmtId="0" fontId="16" fillId="8" borderId="0" xfId="0" applyFont="1" applyFill="1" applyProtection="1">
      <protection locked="0"/>
    </xf>
    <xf numFmtId="0" fontId="16" fillId="2" borderId="0" xfId="0" applyFont="1" applyFill="1" applyProtection="1">
      <protection locked="0"/>
    </xf>
    <xf numFmtId="0" fontId="40" fillId="2" borderId="0" xfId="0" applyFont="1" applyFill="1" applyAlignment="1" applyProtection="1">
      <alignment vertical="center" wrapText="1"/>
      <protection locked="0"/>
    </xf>
    <xf numFmtId="0" fontId="22" fillId="2" borderId="0" xfId="0" applyFont="1" applyFill="1" applyAlignment="1" applyProtection="1">
      <alignment vertical="top" wrapText="1"/>
      <protection locked="0"/>
    </xf>
    <xf numFmtId="0" fontId="23" fillId="2" borderId="6" xfId="0" applyFont="1" applyFill="1" applyBorder="1" applyAlignment="1" applyProtection="1">
      <alignment horizontal="center" vertical="center" wrapText="1"/>
      <protection locked="0"/>
    </xf>
    <xf numFmtId="0" fontId="40" fillId="2" borderId="0" xfId="0" applyFont="1" applyFill="1" applyAlignment="1" applyProtection="1">
      <alignment wrapText="1"/>
      <protection locked="0"/>
    </xf>
    <xf numFmtId="0" fontId="23" fillId="2" borderId="17" xfId="0" applyFont="1" applyFill="1" applyBorder="1" applyAlignment="1" applyProtection="1">
      <alignment horizontal="center" vertical="center"/>
      <protection locked="0"/>
    </xf>
    <xf numFmtId="0" fontId="22" fillId="2" borderId="17" xfId="0" applyFont="1" applyFill="1" applyBorder="1" applyAlignment="1" applyProtection="1">
      <alignment horizontal="left" vertical="center"/>
      <protection locked="0"/>
    </xf>
    <xf numFmtId="0" fontId="22" fillId="2" borderId="17" xfId="0" applyFont="1" applyFill="1" applyBorder="1" applyAlignment="1" applyProtection="1">
      <alignment vertical="top"/>
      <protection locked="0"/>
    </xf>
    <xf numFmtId="0" fontId="23" fillId="2" borderId="48" xfId="0" applyFont="1" applyFill="1" applyBorder="1" applyAlignment="1" applyProtection="1">
      <alignment horizontal="center" vertical="center" wrapText="1"/>
      <protection locked="0"/>
    </xf>
    <xf numFmtId="0" fontId="42" fillId="0" borderId="0" xfId="0" applyFont="1" applyAlignment="1" applyProtection="1">
      <alignment wrapText="1"/>
      <protection locked="0"/>
    </xf>
    <xf numFmtId="0" fontId="43" fillId="2" borderId="0" xfId="0" applyFont="1" applyFill="1" applyAlignment="1" applyProtection="1">
      <alignment wrapText="1"/>
      <protection locked="0"/>
    </xf>
    <xf numFmtId="0" fontId="23" fillId="2" borderId="6" xfId="0" quotePrefix="1"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23" fillId="2" borderId="20" xfId="0" applyFont="1" applyFill="1" applyBorder="1" applyAlignment="1" applyProtection="1">
      <alignment horizontal="center" vertical="center" wrapText="1"/>
      <protection locked="0"/>
    </xf>
    <xf numFmtId="0" fontId="40" fillId="2" borderId="0" xfId="0" applyFont="1" applyFill="1" applyProtection="1">
      <protection locked="0"/>
    </xf>
    <xf numFmtId="0" fontId="22" fillId="2" borderId="0" xfId="0" applyFont="1" applyFill="1" applyAlignment="1" applyProtection="1">
      <alignment vertical="center" wrapText="1"/>
      <protection locked="0"/>
    </xf>
    <xf numFmtId="0" fontId="23" fillId="2" borderId="14"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wrapText="1"/>
      <protection locked="0"/>
    </xf>
    <xf numFmtId="0" fontId="22" fillId="2" borderId="0" xfId="0" applyFont="1" applyFill="1" applyProtection="1">
      <protection locked="0"/>
    </xf>
    <xf numFmtId="0" fontId="18" fillId="2" borderId="0" xfId="0" applyFont="1" applyFill="1" applyAlignment="1" applyProtection="1">
      <alignment horizontal="center" vertical="center"/>
      <protection locked="0"/>
    </xf>
    <xf numFmtId="0" fontId="23" fillId="0" borderId="0" xfId="0" applyFont="1" applyAlignment="1">
      <alignment horizontal="center" vertical="center"/>
    </xf>
    <xf numFmtId="0" fontId="19" fillId="0" borderId="0" xfId="0" applyFont="1"/>
    <xf numFmtId="0" fontId="25" fillId="0" borderId="0" xfId="0" applyFont="1"/>
    <xf numFmtId="0" fontId="61" fillId="0" borderId="0" xfId="0" applyFont="1"/>
    <xf numFmtId="0" fontId="23" fillId="2" borderId="32" xfId="0" applyFont="1" applyFill="1" applyBorder="1" applyAlignment="1" applyProtection="1">
      <alignment horizontal="left" vertical="center"/>
      <protection locked="0"/>
    </xf>
    <xf numFmtId="0" fontId="19" fillId="0" borderId="33" xfId="0" applyFont="1" applyBorder="1"/>
    <xf numFmtId="0" fontId="19" fillId="0" borderId="34" xfId="0" applyFont="1" applyBorder="1"/>
    <xf numFmtId="0" fontId="23" fillId="0" borderId="0" xfId="0" applyFont="1" applyAlignment="1">
      <alignment vertical="center"/>
    </xf>
    <xf numFmtId="0" fontId="23" fillId="2" borderId="35" xfId="0" applyFont="1" applyFill="1" applyBorder="1" applyAlignment="1" applyProtection="1">
      <alignment horizontal="left" vertical="center"/>
      <protection locked="0"/>
    </xf>
    <xf numFmtId="0" fontId="22" fillId="0" borderId="36" xfId="0" applyFont="1" applyBorder="1"/>
    <xf numFmtId="0" fontId="19" fillId="0" borderId="36" xfId="0" applyFont="1" applyBorder="1"/>
    <xf numFmtId="0" fontId="19" fillId="0" borderId="37" xfId="0" applyFont="1" applyBorder="1"/>
    <xf numFmtId="0" fontId="23" fillId="2" borderId="35" xfId="0" quotePrefix="1" applyFont="1" applyFill="1" applyBorder="1" applyAlignment="1" applyProtection="1">
      <alignment horizontal="left" vertical="center"/>
      <protection locked="0"/>
    </xf>
    <xf numFmtId="0" fontId="23" fillId="2" borderId="26" xfId="0" applyFont="1" applyFill="1" applyBorder="1" applyAlignment="1" applyProtection="1">
      <alignment horizontal="left" vertical="center"/>
      <protection locked="0"/>
    </xf>
    <xf numFmtId="0" fontId="22" fillId="0" borderId="27" xfId="0" applyFont="1" applyBorder="1"/>
    <xf numFmtId="0" fontId="19" fillId="0" borderId="27" xfId="0" applyFont="1" applyBorder="1"/>
    <xf numFmtId="0" fontId="19" fillId="0" borderId="16" xfId="0" applyFont="1" applyBorder="1"/>
    <xf numFmtId="0" fontId="23" fillId="2" borderId="0" xfId="0" applyFont="1" applyFill="1" applyAlignment="1" applyProtection="1">
      <alignment horizontal="left" vertical="center"/>
      <protection locked="0"/>
    </xf>
    <xf numFmtId="0" fontId="23" fillId="2" borderId="38" xfId="0" applyFont="1" applyFill="1" applyBorder="1" applyAlignment="1" applyProtection="1">
      <alignment horizontal="left" vertical="center"/>
      <protection locked="0"/>
    </xf>
    <xf numFmtId="0" fontId="19" fillId="0" borderId="39" xfId="0" applyFont="1" applyBorder="1"/>
    <xf numFmtId="0" fontId="23" fillId="2" borderId="1" xfId="0" applyFont="1" applyFill="1" applyBorder="1" applyAlignment="1" applyProtection="1">
      <alignment horizontal="left" vertical="center"/>
      <protection locked="0"/>
    </xf>
    <xf numFmtId="0" fontId="22" fillId="0" borderId="42" xfId="0" applyFont="1" applyBorder="1"/>
    <xf numFmtId="0" fontId="22" fillId="0" borderId="43" xfId="0" applyFont="1" applyBorder="1"/>
    <xf numFmtId="0" fontId="22" fillId="0" borderId="44" xfId="0" applyFont="1" applyBorder="1"/>
    <xf numFmtId="0" fontId="19" fillId="0" borderId="44" xfId="0" applyFont="1" applyBorder="1"/>
    <xf numFmtId="0" fontId="19" fillId="0" borderId="45" xfId="0" applyFont="1" applyBorder="1"/>
    <xf numFmtId="0" fontId="19" fillId="0" borderId="46" xfId="0" applyFont="1" applyBorder="1"/>
    <xf numFmtId="0" fontId="26" fillId="0" borderId="0" xfId="0" applyFont="1"/>
    <xf numFmtId="0" fontId="23" fillId="0" borderId="47" xfId="0" applyFont="1" applyBorder="1" applyAlignment="1">
      <alignment horizontal="center" vertical="center"/>
    </xf>
    <xf numFmtId="0" fontId="23" fillId="2" borderId="0" xfId="0" quotePrefix="1" applyFont="1" applyFill="1" applyProtection="1">
      <protection locked="0"/>
    </xf>
    <xf numFmtId="0" fontId="64" fillId="0" borderId="0" xfId="0" applyFont="1"/>
    <xf numFmtId="0" fontId="65" fillId="0" borderId="0" xfId="0" applyFont="1"/>
    <xf numFmtId="0" fontId="66" fillId="0" borderId="0" xfId="0" applyFont="1"/>
    <xf numFmtId="0" fontId="23" fillId="0" borderId="17" xfId="0" applyFont="1" applyBorder="1" applyAlignment="1">
      <alignment horizontal="center" vertical="center"/>
    </xf>
    <xf numFmtId="0" fontId="23" fillId="0" borderId="37" xfId="0" applyFont="1" applyBorder="1" applyAlignment="1">
      <alignment horizontal="center" vertical="center"/>
    </xf>
    <xf numFmtId="0" fontId="23" fillId="0" borderId="16" xfId="0" applyFont="1" applyBorder="1" applyAlignment="1">
      <alignment horizontal="center" vertical="center"/>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23" fillId="0" borderId="28" xfId="0" applyFont="1" applyBorder="1" applyAlignment="1">
      <alignment horizontal="center" vertical="center"/>
    </xf>
    <xf numFmtId="6" fontId="23" fillId="0" borderId="2" xfId="0" applyNumberFormat="1" applyFont="1" applyBorder="1" applyAlignment="1">
      <alignment horizontal="center" vertical="center"/>
    </xf>
    <xf numFmtId="9" fontId="23" fillId="0" borderId="0" xfId="4" applyFont="1" applyFill="1" applyBorder="1" applyAlignment="1">
      <alignment horizontal="center" vertical="center"/>
    </xf>
    <xf numFmtId="0" fontId="13" fillId="2" borderId="0" xfId="0" applyFont="1" applyFill="1" applyProtection="1">
      <protection locked="0"/>
    </xf>
    <xf numFmtId="0" fontId="13" fillId="8" borderId="0" xfId="0" applyFont="1" applyFill="1" applyProtection="1">
      <protection locked="0"/>
    </xf>
    <xf numFmtId="0" fontId="35" fillId="2" borderId="0" xfId="0" applyFont="1" applyFill="1" applyProtection="1">
      <protection locked="0"/>
    </xf>
    <xf numFmtId="0" fontId="29" fillId="2" borderId="0" xfId="0" applyFont="1" applyFill="1" applyProtection="1">
      <protection locked="0"/>
    </xf>
    <xf numFmtId="0" fontId="31" fillId="15" borderId="3" xfId="0" applyFont="1" applyFill="1" applyBorder="1" applyAlignment="1" applyProtection="1">
      <alignment horizontal="center"/>
      <protection locked="0"/>
    </xf>
    <xf numFmtId="0" fontId="36" fillId="2" borderId="3" xfId="0" applyFont="1" applyFill="1" applyBorder="1" applyAlignment="1" applyProtection="1">
      <alignment horizontal="center"/>
      <protection locked="0"/>
    </xf>
    <xf numFmtId="0" fontId="32" fillId="15" borderId="3" xfId="1" applyFont="1" applyFill="1" applyBorder="1" applyAlignment="1" applyProtection="1">
      <alignment horizontal="center"/>
      <protection locked="0"/>
    </xf>
    <xf numFmtId="0" fontId="37" fillId="2" borderId="3" xfId="1" applyFont="1" applyFill="1" applyBorder="1" applyAlignment="1" applyProtection="1">
      <alignment horizontal="center"/>
      <protection locked="0"/>
    </xf>
    <xf numFmtId="0" fontId="62" fillId="2" borderId="0" xfId="0" applyFont="1" applyFill="1" applyProtection="1">
      <protection locked="0"/>
    </xf>
    <xf numFmtId="0" fontId="16" fillId="2" borderId="3" xfId="0" applyFont="1" applyFill="1" applyBorder="1" applyAlignment="1" applyProtection="1">
      <alignment horizontal="center"/>
      <protection locked="0"/>
    </xf>
    <xf numFmtId="0" fontId="35" fillId="2" borderId="3" xfId="0" applyFont="1" applyFill="1" applyBorder="1" applyAlignment="1" applyProtection="1">
      <alignment horizontal="center"/>
      <protection locked="0"/>
    </xf>
    <xf numFmtId="0" fontId="41" fillId="8" borderId="0" xfId="0" applyFont="1" applyFill="1" applyAlignment="1">
      <alignment horizontal="left" vertical="top"/>
    </xf>
    <xf numFmtId="0" fontId="35" fillId="2" borderId="0" xfId="0" applyFont="1" applyFill="1"/>
    <xf numFmtId="0" fontId="18" fillId="2" borderId="3" xfId="0" applyFont="1" applyFill="1" applyBorder="1" applyAlignment="1">
      <alignment horizontal="left" vertical="center" wrapText="1"/>
    </xf>
    <xf numFmtId="0" fontId="18" fillId="7" borderId="3" xfId="0" applyFont="1" applyFill="1" applyBorder="1" applyAlignment="1">
      <alignment horizontal="left" vertical="center" wrapText="1"/>
    </xf>
    <xf numFmtId="0" fontId="18" fillId="2" borderId="3" xfId="0" applyFont="1" applyFill="1" applyBorder="1" applyAlignment="1">
      <alignment vertical="center" wrapText="1"/>
    </xf>
    <xf numFmtId="0" fontId="16" fillId="2" borderId="3" xfId="0" applyFont="1" applyFill="1" applyBorder="1"/>
    <xf numFmtId="0" fontId="46" fillId="2" borderId="0" xfId="0" applyFont="1" applyFill="1" applyAlignment="1" applyProtection="1">
      <alignment wrapText="1"/>
      <protection locked="0"/>
    </xf>
    <xf numFmtId="0" fontId="16" fillId="2" borderId="0" xfId="0" applyFont="1" applyFill="1" applyAlignment="1" applyProtection="1">
      <alignment wrapText="1"/>
      <protection locked="0"/>
    </xf>
    <xf numFmtId="0" fontId="46" fillId="2" borderId="0" xfId="0" applyFont="1" applyFill="1" applyProtection="1">
      <protection locked="0"/>
    </xf>
    <xf numFmtId="0" fontId="46" fillId="0" borderId="0" xfId="0" applyFont="1" applyProtection="1">
      <protection locked="0"/>
    </xf>
    <xf numFmtId="0" fontId="33" fillId="8" borderId="0" xfId="0" applyFont="1" applyFill="1" applyAlignment="1">
      <alignment horizontal="left" vertical="center"/>
    </xf>
    <xf numFmtId="0" fontId="18" fillId="8" borderId="0" xfId="0" applyFont="1" applyFill="1" applyAlignment="1">
      <alignment horizontal="center" vertical="center"/>
    </xf>
    <xf numFmtId="0" fontId="16" fillId="8" borderId="0" xfId="0" applyFont="1" applyFill="1"/>
    <xf numFmtId="0" fontId="18" fillId="2" borderId="0" xfId="0" applyFont="1" applyFill="1" applyAlignment="1">
      <alignment horizontal="center" vertical="center"/>
    </xf>
    <xf numFmtId="0" fontId="22" fillId="2" borderId="22" xfId="0" applyFont="1" applyFill="1" applyBorder="1"/>
    <xf numFmtId="0" fontId="16" fillId="2" borderId="22" xfId="0" applyFont="1" applyFill="1" applyBorder="1"/>
    <xf numFmtId="0" fontId="27" fillId="2" borderId="3" xfId="0" applyFont="1" applyFill="1" applyBorder="1"/>
    <xf numFmtId="0" fontId="27" fillId="2" borderId="3" xfId="0" applyFont="1" applyFill="1" applyBorder="1" applyAlignment="1">
      <alignment wrapText="1"/>
    </xf>
    <xf numFmtId="1" fontId="27" fillId="0" borderId="3" xfId="2" applyNumberFormat="1" applyFont="1" applyFill="1" applyBorder="1" applyAlignment="1" applyProtection="1">
      <alignment horizontal="center" vertical="center"/>
    </xf>
    <xf numFmtId="6" fontId="27" fillId="0" borderId="3" xfId="0" applyNumberFormat="1" applyFont="1" applyBorder="1" applyAlignment="1">
      <alignment horizontal="center" vertical="center"/>
    </xf>
    <xf numFmtId="0" fontId="27" fillId="7" borderId="3" xfId="0" applyFont="1" applyFill="1" applyBorder="1" applyAlignment="1">
      <alignment horizontal="center" vertical="center" wrapText="1"/>
    </xf>
    <xf numFmtId="0" fontId="43" fillId="2" borderId="5" xfId="0" applyFont="1" applyFill="1" applyBorder="1" applyAlignment="1">
      <alignment vertical="center" wrapText="1"/>
    </xf>
    <xf numFmtId="0" fontId="40" fillId="2" borderId="5" xfId="0" applyFont="1" applyFill="1" applyBorder="1" applyAlignment="1">
      <alignment vertical="center" wrapText="1"/>
    </xf>
    <xf numFmtId="0" fontId="27" fillId="2" borderId="5" xfId="0" applyFont="1" applyFill="1" applyBorder="1" applyAlignment="1">
      <alignment vertical="center" wrapText="1"/>
    </xf>
    <xf numFmtId="0" fontId="40" fillId="2" borderId="3"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34" fillId="2" borderId="3" xfId="0" applyFont="1" applyFill="1" applyBorder="1" applyAlignment="1">
      <alignment horizontal="left" wrapText="1"/>
    </xf>
    <xf numFmtId="0" fontId="40" fillId="2" borderId="3" xfId="0" applyFont="1" applyFill="1" applyBorder="1"/>
    <xf numFmtId="6" fontId="27" fillId="0" borderId="3" xfId="0" applyNumberFormat="1" applyFont="1" applyBorder="1" applyAlignment="1">
      <alignment horizontal="center" vertical="center" wrapText="1"/>
    </xf>
    <xf numFmtId="0" fontId="27" fillId="2" borderId="0" xfId="0" applyFont="1" applyFill="1" applyAlignment="1">
      <alignment horizontal="center" vertical="center" wrapText="1"/>
    </xf>
    <xf numFmtId="0" fontId="34" fillId="2" borderId="0" xfId="0" applyFont="1" applyFill="1" applyAlignment="1">
      <alignment horizontal="left" vertical="center" wrapText="1"/>
    </xf>
    <xf numFmtId="6" fontId="27" fillId="0" borderId="0" xfId="0" applyNumberFormat="1" applyFont="1" applyAlignment="1">
      <alignment horizontal="center" vertical="center" wrapText="1"/>
    </xf>
    <xf numFmtId="0" fontId="14" fillId="0" borderId="0" xfId="0" applyFont="1" applyProtection="1">
      <protection locked="0"/>
    </xf>
    <xf numFmtId="0" fontId="46" fillId="0" borderId="0" xfId="0" applyFont="1" applyAlignment="1" applyProtection="1">
      <alignment wrapText="1"/>
      <protection locked="0"/>
    </xf>
    <xf numFmtId="0" fontId="14" fillId="0" borderId="0" xfId="0" applyFont="1" applyAlignment="1" applyProtection="1">
      <alignment horizontal="center"/>
      <protection locked="0"/>
    </xf>
    <xf numFmtId="0" fontId="14" fillId="6" borderId="0" xfId="0" applyFont="1" applyFill="1" applyProtection="1">
      <protection locked="0"/>
    </xf>
    <xf numFmtId="0" fontId="57" fillId="0" borderId="29" xfId="0" applyFont="1" applyBorder="1" applyAlignment="1" applyProtection="1">
      <alignment horizontal="center" vertical="center" wrapText="1"/>
      <protection locked="0"/>
    </xf>
    <xf numFmtId="0" fontId="60" fillId="0" borderId="29" xfId="0" applyFont="1" applyBorder="1" applyAlignment="1" applyProtection="1">
      <alignment vertical="center"/>
      <protection locked="0"/>
    </xf>
    <xf numFmtId="0" fontId="59" fillId="0" borderId="0" xfId="0" applyFont="1" applyAlignment="1" applyProtection="1">
      <alignment wrapText="1"/>
      <protection locked="0"/>
    </xf>
    <xf numFmtId="0" fontId="58" fillId="0" borderId="0" xfId="0" applyFont="1" applyProtection="1">
      <protection locked="0"/>
    </xf>
    <xf numFmtId="0" fontId="16" fillId="15" borderId="28" xfId="0" applyFont="1" applyFill="1" applyBorder="1" applyProtection="1">
      <protection locked="0"/>
    </xf>
    <xf numFmtId="0" fontId="14" fillId="0" borderId="28" xfId="0" applyFont="1" applyBorder="1" applyProtection="1">
      <protection locked="0"/>
    </xf>
    <xf numFmtId="0" fontId="15" fillId="0" borderId="0" xfId="0" applyFont="1" applyProtection="1">
      <protection locked="0"/>
    </xf>
    <xf numFmtId="0" fontId="55" fillId="0" borderId="0" xfId="1" applyFont="1" applyProtection="1">
      <protection locked="0"/>
    </xf>
    <xf numFmtId="0" fontId="16" fillId="15" borderId="28" xfId="0" applyFont="1" applyFill="1" applyBorder="1" applyAlignment="1" applyProtection="1">
      <alignment wrapText="1"/>
      <protection locked="0"/>
    </xf>
    <xf numFmtId="0" fontId="15" fillId="0" borderId="0" xfId="0" applyFont="1" applyAlignment="1" applyProtection="1">
      <alignment wrapText="1"/>
      <protection locked="0"/>
    </xf>
    <xf numFmtId="0" fontId="14" fillId="0" borderId="0" xfId="0" quotePrefix="1" applyFont="1" applyProtection="1">
      <protection locked="0"/>
    </xf>
    <xf numFmtId="0" fontId="15" fillId="0" borderId="0" xfId="0" quotePrefix="1" applyFont="1" applyProtection="1">
      <protection locked="0"/>
    </xf>
    <xf numFmtId="0" fontId="14" fillId="7" borderId="0" xfId="0" applyFont="1" applyFill="1" applyProtection="1">
      <protection locked="0"/>
    </xf>
    <xf numFmtId="0" fontId="14" fillId="0" borderId="0" xfId="0" applyFont="1" applyAlignment="1" applyProtection="1">
      <alignment vertical="top"/>
      <protection locked="0"/>
    </xf>
    <xf numFmtId="0" fontId="15" fillId="0" borderId="0" xfId="0" applyFont="1" applyAlignment="1" applyProtection="1">
      <alignment vertical="top" wrapText="1"/>
      <protection locked="0"/>
    </xf>
    <xf numFmtId="0" fontId="14" fillId="0" borderId="14" xfId="0" applyFont="1" applyBorder="1" applyProtection="1">
      <protection locked="0"/>
    </xf>
    <xf numFmtId="0" fontId="14" fillId="0" borderId="15" xfId="0" applyFont="1" applyBorder="1" applyProtection="1">
      <protection locked="0"/>
    </xf>
    <xf numFmtId="0" fontId="14" fillId="0" borderId="27" xfId="0" applyFont="1" applyBorder="1" applyProtection="1">
      <protection locked="0"/>
    </xf>
    <xf numFmtId="0" fontId="15" fillId="0" borderId="0" xfId="0" quotePrefix="1" applyFont="1" applyAlignment="1" applyProtection="1">
      <alignment horizontal="center"/>
      <protection locked="0"/>
    </xf>
    <xf numFmtId="0" fontId="15" fillId="0" borderId="0" xfId="0" applyFont="1" applyAlignment="1" applyProtection="1">
      <alignment horizontal="center"/>
      <protection locked="0"/>
    </xf>
    <xf numFmtId="0" fontId="14" fillId="6" borderId="49" xfId="0" applyFont="1" applyFill="1" applyBorder="1" applyProtection="1">
      <protection locked="0"/>
    </xf>
    <xf numFmtId="0" fontId="14" fillId="0" borderId="49" xfId="0" applyFont="1" applyBorder="1" applyProtection="1">
      <protection locked="0"/>
    </xf>
    <xf numFmtId="0" fontId="15" fillId="0" borderId="49" xfId="0" applyFont="1" applyBorder="1" applyAlignment="1" applyProtection="1">
      <alignment horizontal="center"/>
      <protection locked="0"/>
    </xf>
    <xf numFmtId="0" fontId="15" fillId="0" borderId="49" xfId="0" applyFont="1" applyBorder="1" applyProtection="1">
      <protection locked="0"/>
    </xf>
    <xf numFmtId="0" fontId="56" fillId="0" borderId="29" xfId="0" applyFont="1" applyBorder="1"/>
    <xf numFmtId="0" fontId="56" fillId="10" borderId="0" xfId="0" applyFont="1" applyFill="1"/>
    <xf numFmtId="0" fontId="16" fillId="10" borderId="44" xfId="0" applyFont="1" applyFill="1" applyBorder="1" applyAlignment="1">
      <alignment horizontal="center" vertical="center" textRotation="90" wrapText="1"/>
    </xf>
    <xf numFmtId="0" fontId="16" fillId="10" borderId="0" xfId="0" applyFont="1" applyFill="1" applyAlignment="1">
      <alignment horizontal="center" vertical="center" textRotation="90" wrapText="1"/>
    </xf>
    <xf numFmtId="0" fontId="16" fillId="10" borderId="49" xfId="0" applyFont="1" applyFill="1" applyBorder="1" applyAlignment="1">
      <alignment vertical="center" wrapText="1"/>
    </xf>
    <xf numFmtId="0" fontId="16" fillId="10" borderId="49" xfId="0" applyFont="1" applyFill="1" applyBorder="1" applyAlignment="1">
      <alignment horizontal="center" vertical="center" textRotation="90" wrapText="1"/>
    </xf>
    <xf numFmtId="0" fontId="14" fillId="10" borderId="0" xfId="0" applyFont="1" applyFill="1" applyAlignment="1">
      <alignment horizontal="center" vertical="center" textRotation="90" wrapText="1"/>
    </xf>
    <xf numFmtId="0" fontId="14" fillId="10" borderId="49" xfId="0" applyFont="1" applyFill="1" applyBorder="1" applyAlignment="1">
      <alignment horizontal="center" vertical="center" textRotation="90" wrapText="1"/>
    </xf>
    <xf numFmtId="0" fontId="16" fillId="10" borderId="44" xfId="0" applyFont="1" applyFill="1" applyBorder="1" applyAlignment="1">
      <alignment horizontal="center" textRotation="90" wrapText="1"/>
    </xf>
    <xf numFmtId="0" fontId="16" fillId="10" borderId="0" xfId="0" applyFont="1" applyFill="1" applyAlignment="1">
      <alignment horizontal="center" textRotation="90" wrapText="1"/>
    </xf>
    <xf numFmtId="0" fontId="16" fillId="10" borderId="49" xfId="0" applyFont="1" applyFill="1" applyBorder="1" applyAlignment="1">
      <alignment horizontal="center" textRotation="90" wrapText="1"/>
    </xf>
    <xf numFmtId="0" fontId="16" fillId="10" borderId="0" xfId="0" applyFont="1" applyFill="1" applyAlignment="1">
      <alignment wrapText="1"/>
    </xf>
    <xf numFmtId="0" fontId="16" fillId="10" borderId="49" xfId="0" applyFont="1" applyFill="1" applyBorder="1" applyAlignment="1">
      <alignment wrapText="1"/>
    </xf>
    <xf numFmtId="0" fontId="16" fillId="10" borderId="44" xfId="0" applyFont="1" applyFill="1" applyBorder="1" applyAlignment="1">
      <alignment horizontal="center" textRotation="90"/>
    </xf>
    <xf numFmtId="0" fontId="16" fillId="10" borderId="0" xfId="0" applyFont="1" applyFill="1" applyAlignment="1">
      <alignment horizontal="center" textRotation="90"/>
    </xf>
    <xf numFmtId="0" fontId="16" fillId="10" borderId="49" xfId="0" applyFont="1" applyFill="1" applyBorder="1" applyAlignment="1">
      <alignment horizontal="center" textRotation="90"/>
    </xf>
    <xf numFmtId="0" fontId="16" fillId="0" borderId="0" xfId="0" applyFont="1"/>
    <xf numFmtId="0" fontId="16" fillId="10" borderId="0" xfId="0" applyFont="1" applyFill="1"/>
    <xf numFmtId="0" fontId="14" fillId="0" borderId="14" xfId="0" applyFont="1" applyBorder="1"/>
    <xf numFmtId="0" fontId="14" fillId="0" borderId="0" xfId="0" applyFont="1"/>
    <xf numFmtId="0" fontId="38" fillId="0" borderId="29" xfId="0" applyFont="1" applyBorder="1" applyAlignment="1">
      <alignment horizontal="center" vertical="center" wrapText="1"/>
    </xf>
    <xf numFmtId="0" fontId="16" fillId="0" borderId="0" xfId="0" applyFont="1" applyAlignment="1">
      <alignment horizontal="center"/>
    </xf>
    <xf numFmtId="0" fontId="16" fillId="0" borderId="28" xfId="0" applyFont="1" applyBorder="1"/>
    <xf numFmtId="0" fontId="22" fillId="2" borderId="0" xfId="0" applyFont="1" applyFill="1"/>
    <xf numFmtId="0" fontId="22" fillId="8" borderId="0" xfId="0" applyFont="1" applyFill="1"/>
    <xf numFmtId="0" fontId="31" fillId="2" borderId="0" xfId="0" applyFont="1" applyFill="1"/>
    <xf numFmtId="0" fontId="22" fillId="3" borderId="0" xfId="0" applyFont="1" applyFill="1"/>
    <xf numFmtId="0" fontId="18" fillId="2" borderId="3" xfId="0" applyFont="1" applyFill="1" applyBorder="1" applyAlignment="1">
      <alignment horizontal="center" vertical="center"/>
    </xf>
    <xf numFmtId="0" fontId="18" fillId="0" borderId="3" xfId="0" applyFont="1" applyBorder="1" applyAlignment="1">
      <alignment horizontal="center" vertical="center"/>
    </xf>
    <xf numFmtId="0" fontId="18" fillId="2" borderId="3" xfId="0" applyFont="1" applyFill="1" applyBorder="1" applyAlignment="1">
      <alignment horizontal="center" vertical="center" wrapText="1"/>
    </xf>
    <xf numFmtId="0" fontId="31" fillId="2" borderId="0" xfId="0" applyFont="1" applyFill="1" applyAlignment="1">
      <alignment horizontal="center" vertical="center" wrapText="1"/>
    </xf>
    <xf numFmtId="0" fontId="18" fillId="2" borderId="0" xfId="0" applyFont="1" applyFill="1" applyAlignment="1">
      <alignment horizontal="center" vertical="center" wrapText="1"/>
    </xf>
    <xf numFmtId="0" fontId="31" fillId="2" borderId="0" xfId="0" applyFont="1" applyFill="1" applyAlignment="1">
      <alignment horizontal="left" vertical="center" wrapText="1"/>
    </xf>
    <xf numFmtId="0" fontId="31" fillId="2" borderId="0" xfId="0" applyFont="1" applyFill="1" applyAlignment="1">
      <alignment horizontal="left"/>
    </xf>
    <xf numFmtId="0" fontId="51" fillId="2" borderId="0" xfId="0" applyFont="1" applyFill="1" applyAlignment="1">
      <alignment horizontal="left" vertical="center" wrapText="1"/>
    </xf>
    <xf numFmtId="0" fontId="31" fillId="2" borderId="0" xfId="0" applyFont="1" applyFill="1" applyAlignment="1">
      <alignment vertical="center" wrapText="1"/>
    </xf>
    <xf numFmtId="0" fontId="53" fillId="2" borderId="3" xfId="0" applyFont="1" applyFill="1" applyBorder="1" applyAlignment="1">
      <alignment horizontal="left" vertical="center" wrapText="1"/>
    </xf>
    <xf numFmtId="1" fontId="18" fillId="0" borderId="3" xfId="0" applyNumberFormat="1" applyFont="1" applyBorder="1" applyAlignment="1">
      <alignment horizontal="center" vertical="center"/>
    </xf>
    <xf numFmtId="0" fontId="50" fillId="0" borderId="0" xfId="0" applyFont="1"/>
    <xf numFmtId="1" fontId="18" fillId="2" borderId="0" xfId="0" applyNumberFormat="1" applyFont="1" applyFill="1" applyAlignment="1">
      <alignment horizontal="center" vertical="center"/>
    </xf>
    <xf numFmtId="0" fontId="51" fillId="0" borderId="0" xfId="0" applyFont="1" applyAlignment="1">
      <alignment horizontal="left" vertical="center" wrapText="1"/>
    </xf>
    <xf numFmtId="0" fontId="53" fillId="0" borderId="3" xfId="0" applyFont="1" applyBorder="1" applyAlignment="1">
      <alignment horizontal="center" vertical="center"/>
    </xf>
    <xf numFmtId="0" fontId="31" fillId="0" borderId="0" xfId="0" applyFont="1" applyAlignment="1">
      <alignment vertical="center" wrapText="1"/>
    </xf>
    <xf numFmtId="0" fontId="31" fillId="2" borderId="0" xfId="0" applyFont="1" applyFill="1" applyAlignment="1">
      <alignment horizontal="center" vertical="center"/>
    </xf>
    <xf numFmtId="1" fontId="53" fillId="0" borderId="3" xfId="0" applyNumberFormat="1" applyFont="1" applyBorder="1" applyAlignment="1">
      <alignment horizontal="center" vertical="center"/>
    </xf>
    <xf numFmtId="0" fontId="51" fillId="2" borderId="0" xfId="0" applyFont="1" applyFill="1"/>
    <xf numFmtId="0" fontId="63" fillId="2" borderId="3" xfId="0" applyFont="1" applyFill="1" applyBorder="1" applyAlignment="1">
      <alignment horizontal="left" vertical="center" wrapText="1"/>
    </xf>
    <xf numFmtId="164" fontId="18" fillId="0" borderId="3" xfId="3" applyNumberFormat="1" applyFont="1" applyFill="1" applyBorder="1" applyAlignment="1" applyProtection="1">
      <alignment horizontal="center" vertical="center"/>
    </xf>
    <xf numFmtId="164" fontId="18" fillId="2" borderId="0" xfId="3" applyNumberFormat="1" applyFont="1" applyFill="1" applyBorder="1" applyAlignment="1" applyProtection="1">
      <alignment horizontal="center" vertical="center"/>
    </xf>
    <xf numFmtId="164" fontId="53" fillId="0" borderId="3" xfId="3" applyNumberFormat="1" applyFont="1" applyFill="1" applyBorder="1" applyAlignment="1" applyProtection="1">
      <alignment horizontal="center" vertical="center"/>
    </xf>
    <xf numFmtId="0" fontId="27" fillId="0" borderId="3" xfId="0" applyFont="1" applyBorder="1" applyAlignment="1">
      <alignment horizontal="center" vertical="center" wrapText="1"/>
    </xf>
    <xf numFmtId="0" fontId="18" fillId="2" borderId="0" xfId="0" applyFont="1" applyFill="1" applyAlignment="1">
      <alignment horizontal="left" vertical="center" wrapText="1"/>
    </xf>
    <xf numFmtId="164" fontId="18" fillId="0" borderId="0" xfId="3" applyNumberFormat="1" applyFont="1" applyFill="1" applyBorder="1" applyAlignment="1" applyProtection="1">
      <alignment horizontal="center" vertical="center"/>
    </xf>
    <xf numFmtId="0" fontId="53" fillId="2" borderId="0" xfId="0" applyFont="1" applyFill="1" applyAlignment="1">
      <alignment horizontal="left" vertical="center" wrapText="1"/>
    </xf>
    <xf numFmtId="164" fontId="53" fillId="0" borderId="0" xfId="3" applyNumberFormat="1" applyFont="1" applyFill="1" applyBorder="1" applyAlignment="1" applyProtection="1">
      <alignment horizontal="center" vertical="center"/>
    </xf>
    <xf numFmtId="0" fontId="27" fillId="2" borderId="52" xfId="0" applyFont="1" applyFill="1" applyBorder="1"/>
    <xf numFmtId="0" fontId="27" fillId="2" borderId="52" xfId="0" applyFont="1" applyFill="1" applyBorder="1" applyAlignment="1">
      <alignment wrapText="1"/>
    </xf>
    <xf numFmtId="1" fontId="27" fillId="0" borderId="52" xfId="2" applyNumberFormat="1" applyFont="1" applyFill="1" applyBorder="1" applyAlignment="1" applyProtection="1">
      <alignment horizontal="center" vertical="center"/>
    </xf>
    <xf numFmtId="0" fontId="0" fillId="17" borderId="0" xfId="0" applyFill="1"/>
    <xf numFmtId="0" fontId="0" fillId="15" borderId="28" xfId="0" applyFill="1" applyBorder="1"/>
    <xf numFmtId="0" fontId="21" fillId="7" borderId="0" xfId="0" applyFont="1" applyFill="1"/>
    <xf numFmtId="0" fontId="21" fillId="7" borderId="14" xfId="0" applyFont="1" applyFill="1" applyBorder="1"/>
    <xf numFmtId="0" fontId="16" fillId="0" borderId="49" xfId="0" quotePrefix="1" applyFont="1" applyBorder="1"/>
    <xf numFmtId="0" fontId="16" fillId="0" borderId="0" xfId="0" quotePrefix="1" applyFont="1"/>
    <xf numFmtId="0" fontId="16" fillId="0" borderId="44" xfId="0" quotePrefix="1" applyFont="1" applyBorder="1"/>
    <xf numFmtId="0" fontId="16" fillId="0" borderId="49" xfId="0" applyFont="1" applyBorder="1"/>
    <xf numFmtId="0" fontId="16" fillId="0" borderId="44" xfId="0" applyFont="1" applyBorder="1"/>
    <xf numFmtId="0" fontId="20" fillId="7" borderId="43" xfId="0" applyFont="1" applyFill="1" applyBorder="1" applyAlignment="1">
      <alignment vertical="center"/>
    </xf>
    <xf numFmtId="0" fontId="16" fillId="0" borderId="0" xfId="0" applyFont="1" applyProtection="1">
      <protection locked="0"/>
    </xf>
    <xf numFmtId="0" fontId="16" fillId="0" borderId="0" xfId="0" applyFont="1" applyAlignment="1">
      <alignment wrapText="1"/>
    </xf>
    <xf numFmtId="0" fontId="0" fillId="17" borderId="28" xfId="0" applyFill="1" applyBorder="1"/>
    <xf numFmtId="0" fontId="0" fillId="17" borderId="55" xfId="0" applyFill="1" applyBorder="1"/>
    <xf numFmtId="0" fontId="14" fillId="0" borderId="55" xfId="0" applyFont="1" applyBorder="1" applyProtection="1">
      <protection locked="0"/>
    </xf>
    <xf numFmtId="0" fontId="14" fillId="0" borderId="50" xfId="0" applyFont="1" applyBorder="1" applyAlignment="1" applyProtection="1">
      <alignment horizontal="center"/>
      <protection locked="0"/>
    </xf>
    <xf numFmtId="0" fontId="16" fillId="0" borderId="29" xfId="0" applyFont="1" applyBorder="1" applyProtection="1">
      <protection locked="0"/>
    </xf>
    <xf numFmtId="0" fontId="17" fillId="0" borderId="56" xfId="0" applyFont="1" applyBorder="1" applyProtection="1">
      <protection locked="0"/>
    </xf>
    <xf numFmtId="0" fontId="14" fillId="0" borderId="29" xfId="0" applyFont="1" applyBorder="1" applyProtection="1">
      <protection locked="0"/>
    </xf>
    <xf numFmtId="0" fontId="14" fillId="0" borderId="40" xfId="0" applyFont="1" applyBorder="1" applyProtection="1">
      <protection locked="0"/>
    </xf>
    <xf numFmtId="0" fontId="14" fillId="0" borderId="44" xfId="0" applyFont="1" applyBorder="1" applyProtection="1">
      <protection locked="0"/>
    </xf>
    <xf numFmtId="0" fontId="14" fillId="0" borderId="49" xfId="0" applyFont="1" applyBorder="1"/>
    <xf numFmtId="0" fontId="8" fillId="2" borderId="0" xfId="0" applyFont="1" applyFill="1"/>
    <xf numFmtId="0" fontId="8" fillId="8" borderId="0" xfId="0" applyFont="1" applyFill="1"/>
    <xf numFmtId="0" fontId="28" fillId="8" borderId="0" xfId="0" applyFont="1" applyFill="1" applyAlignment="1">
      <alignment wrapText="1"/>
    </xf>
    <xf numFmtId="0" fontId="9" fillId="2" borderId="0" xfId="0" applyFont="1" applyFill="1" applyAlignment="1">
      <alignment vertical="center" wrapText="1"/>
    </xf>
    <xf numFmtId="0" fontId="11" fillId="2" borderId="0" xfId="0" applyFont="1" applyFill="1"/>
    <xf numFmtId="0" fontId="23" fillId="2" borderId="6" xfId="0" applyFont="1" applyFill="1" applyBorder="1" applyAlignment="1">
      <alignment horizontal="center" vertical="center"/>
    </xf>
    <xf numFmtId="0" fontId="14" fillId="2" borderId="6" xfId="0" applyFont="1" applyFill="1" applyBorder="1" applyAlignment="1">
      <alignment wrapText="1"/>
    </xf>
    <xf numFmtId="0" fontId="2" fillId="2" borderId="6" xfId="0" applyFont="1" applyFill="1" applyBorder="1" applyAlignment="1">
      <alignment horizontal="center"/>
    </xf>
    <xf numFmtId="0" fontId="8" fillId="2" borderId="6" xfId="0" applyFont="1" applyFill="1" applyBorder="1" applyAlignment="1">
      <alignment wrapText="1"/>
    </xf>
    <xf numFmtId="0" fontId="14" fillId="2" borderId="6" xfId="0" applyFont="1" applyFill="1" applyBorder="1" applyAlignment="1">
      <alignment vertical="top" wrapText="1"/>
    </xf>
    <xf numFmtId="0" fontId="23" fillId="2" borderId="6" xfId="0" applyFont="1" applyFill="1" applyBorder="1" applyAlignment="1">
      <alignment horizontal="center" vertical="top"/>
    </xf>
    <xf numFmtId="0" fontId="16" fillId="2" borderId="6" xfId="0" applyFont="1" applyFill="1" applyBorder="1" applyAlignment="1">
      <alignment vertical="top" wrapText="1"/>
    </xf>
    <xf numFmtId="0" fontId="10" fillId="2" borderId="0" xfId="0" applyFont="1" applyFill="1"/>
    <xf numFmtId="0" fontId="21" fillId="2" borderId="6" xfId="0" applyFont="1" applyFill="1" applyBorder="1" applyAlignment="1">
      <alignment horizontal="center" vertical="top"/>
    </xf>
    <xf numFmtId="0" fontId="7" fillId="2" borderId="0" xfId="0" applyFont="1" applyFill="1" applyAlignment="1">
      <alignment horizontal="center"/>
    </xf>
    <xf numFmtId="0" fontId="8" fillId="0" borderId="23" xfId="0" applyFont="1" applyBorder="1" applyAlignment="1">
      <alignment wrapText="1"/>
    </xf>
    <xf numFmtId="0" fontId="7" fillId="2" borderId="10" xfId="0" applyFont="1" applyFill="1" applyBorder="1" applyAlignment="1">
      <alignment horizontal="center"/>
    </xf>
    <xf numFmtId="0" fontId="8" fillId="2" borderId="0" xfId="0" applyFont="1" applyFill="1" applyAlignment="1">
      <alignment wrapText="1"/>
    </xf>
    <xf numFmtId="0" fontId="8" fillId="2" borderId="54" xfId="0" applyFont="1" applyFill="1" applyBorder="1" applyAlignment="1">
      <alignment wrapText="1"/>
    </xf>
    <xf numFmtId="0" fontId="6" fillId="2" borderId="28" xfId="0" applyFont="1" applyFill="1" applyBorder="1" applyAlignment="1">
      <alignment horizontal="center"/>
    </xf>
    <xf numFmtId="0" fontId="6" fillId="2" borderId="28" xfId="0" applyFont="1" applyFill="1" applyBorder="1" applyAlignment="1">
      <alignment horizontal="center" wrapText="1"/>
    </xf>
    <xf numFmtId="0" fontId="8" fillId="2" borderId="28" xfId="0" applyFont="1" applyFill="1" applyBorder="1" applyAlignment="1">
      <alignment horizontal="center"/>
    </xf>
    <xf numFmtId="0" fontId="8" fillId="2" borderId="28" xfId="0" applyFont="1" applyFill="1" applyBorder="1" applyAlignment="1">
      <alignment horizontal="left" wrapText="1"/>
    </xf>
    <xf numFmtId="17" fontId="8" fillId="2" borderId="28" xfId="0" applyNumberFormat="1" applyFont="1" applyFill="1" applyBorder="1" applyAlignment="1">
      <alignment horizontal="center"/>
    </xf>
    <xf numFmtId="17" fontId="0" fillId="2" borderId="28" xfId="0" applyNumberFormat="1" applyFill="1" applyBorder="1" applyAlignment="1">
      <alignment horizontal="center"/>
    </xf>
    <xf numFmtId="0" fontId="69" fillId="0" borderId="0" xfId="0" quotePrefix="1" applyFont="1" applyAlignment="1" applyProtection="1">
      <alignment wrapText="1"/>
      <protection locked="0"/>
    </xf>
    <xf numFmtId="0" fontId="68" fillId="18" borderId="57" xfId="0" applyFont="1" applyFill="1" applyBorder="1"/>
    <xf numFmtId="0" fontId="68" fillId="18" borderId="58" xfId="0" applyFont="1" applyFill="1" applyBorder="1"/>
    <xf numFmtId="0" fontId="68" fillId="18" borderId="59" xfId="0" applyFont="1" applyFill="1" applyBorder="1"/>
    <xf numFmtId="0" fontId="22" fillId="0" borderId="16" xfId="0" applyFont="1" applyBorder="1" applyAlignment="1" applyProtection="1">
      <alignment vertical="center" wrapText="1"/>
      <protection locked="0"/>
    </xf>
    <xf numFmtId="0" fontId="68" fillId="18" borderId="0" xfId="0" applyFont="1" applyFill="1"/>
    <xf numFmtId="0" fontId="31" fillId="2" borderId="0" xfId="0" applyFont="1" applyFill="1" applyAlignment="1">
      <alignment wrapText="1"/>
    </xf>
    <xf numFmtId="0" fontId="23" fillId="2" borderId="0" xfId="0" applyFont="1" applyFill="1" applyAlignment="1" applyProtection="1">
      <alignment horizontal="center" vertical="center" wrapText="1"/>
      <protection locked="0"/>
    </xf>
    <xf numFmtId="0" fontId="22" fillId="2" borderId="13" xfId="0" applyFont="1" applyFill="1" applyBorder="1" applyAlignment="1" applyProtection="1">
      <alignment vertical="center" wrapText="1"/>
      <protection locked="0"/>
    </xf>
    <xf numFmtId="0" fontId="34" fillId="2" borderId="5" xfId="0" applyFont="1" applyFill="1" applyBorder="1" applyAlignment="1">
      <alignment vertical="center" wrapText="1"/>
    </xf>
    <xf numFmtId="0" fontId="18" fillId="0" borderId="3" xfId="0" applyFont="1" applyBorder="1" applyAlignment="1">
      <alignment horizontal="center" vertical="center" wrapText="1"/>
    </xf>
    <xf numFmtId="0" fontId="27" fillId="2" borderId="28" xfId="0" applyFont="1" applyFill="1" applyBorder="1" applyAlignment="1">
      <alignment horizontal="center" vertical="center" wrapText="1"/>
    </xf>
    <xf numFmtId="0" fontId="34" fillId="2" borderId="28" xfId="0" applyFont="1" applyFill="1" applyBorder="1" applyAlignment="1">
      <alignment wrapText="1"/>
    </xf>
    <xf numFmtId="0" fontId="27" fillId="2" borderId="28" xfId="0" applyFont="1" applyFill="1" applyBorder="1" applyAlignment="1">
      <alignment wrapText="1"/>
    </xf>
    <xf numFmtId="0" fontId="40" fillId="2" borderId="28" xfId="0" applyFont="1" applyFill="1" applyBorder="1" applyAlignment="1">
      <alignment wrapText="1"/>
    </xf>
    <xf numFmtId="0" fontId="27" fillId="2" borderId="28" xfId="0" applyFont="1" applyFill="1" applyBorder="1" applyAlignment="1">
      <alignment horizontal="center" wrapText="1"/>
    </xf>
    <xf numFmtId="0" fontId="40" fillId="2" borderId="28" xfId="0" applyFont="1" applyFill="1" applyBorder="1" applyAlignment="1">
      <alignment horizontal="left" vertical="center" wrapText="1"/>
    </xf>
    <xf numFmtId="0" fontId="16" fillId="2" borderId="28" xfId="0" applyFont="1" applyFill="1" applyBorder="1" applyAlignment="1" applyProtection="1">
      <alignment horizontal="center" vertical="center" wrapText="1"/>
      <protection locked="0"/>
    </xf>
    <xf numFmtId="0" fontId="16" fillId="2" borderId="0" xfId="0" applyFont="1" applyFill="1" applyAlignment="1" applyProtection="1">
      <alignment vertical="center" wrapText="1"/>
      <protection locked="0"/>
    </xf>
    <xf numFmtId="0" fontId="16" fillId="2" borderId="60" xfId="0" applyFont="1" applyFill="1" applyBorder="1" applyProtection="1">
      <protection locked="0"/>
    </xf>
    <xf numFmtId="0" fontId="16" fillId="2" borderId="15" xfId="0" applyFont="1" applyFill="1" applyBorder="1" applyProtection="1">
      <protection locked="0"/>
    </xf>
    <xf numFmtId="0" fontId="16" fillId="2" borderId="6" xfId="0" applyFont="1" applyFill="1" applyBorder="1" applyProtection="1">
      <protection locked="0"/>
    </xf>
    <xf numFmtId="0" fontId="19" fillId="2" borderId="11" xfId="0" applyFont="1" applyFill="1" applyBorder="1" applyAlignment="1" applyProtection="1">
      <alignment vertical="center" wrapText="1"/>
      <protection locked="0"/>
    </xf>
    <xf numFmtId="0" fontId="23" fillId="2" borderId="13" xfId="0" applyFont="1" applyFill="1" applyBorder="1" applyAlignment="1" applyProtection="1">
      <alignment horizontal="center" vertical="center"/>
      <protection locked="0"/>
    </xf>
    <xf numFmtId="0" fontId="18" fillId="19" borderId="3" xfId="0" applyFont="1" applyFill="1" applyBorder="1" applyAlignment="1">
      <alignment horizontal="left" vertical="center" wrapText="1"/>
    </xf>
    <xf numFmtId="0" fontId="53" fillId="2" borderId="3" xfId="0" applyFont="1" applyFill="1" applyBorder="1" applyAlignment="1">
      <alignment horizontal="center" vertical="center"/>
    </xf>
    <xf numFmtId="0" fontId="27" fillId="0" borderId="3" xfId="0" applyFont="1" applyBorder="1" applyAlignment="1">
      <alignment horizontal="center" vertical="center"/>
    </xf>
    <xf numFmtId="1" fontId="50" fillId="0" borderId="0" xfId="0" applyNumberFormat="1" applyFont="1"/>
    <xf numFmtId="165" fontId="31" fillId="2" borderId="0" xfId="0" applyNumberFormat="1" applyFont="1" applyFill="1"/>
    <xf numFmtId="2" fontId="31" fillId="2" borderId="0" xfId="0" applyNumberFormat="1" applyFont="1" applyFill="1"/>
    <xf numFmtId="0" fontId="70" fillId="2" borderId="0" xfId="0" applyFont="1" applyFill="1" applyAlignment="1" applyProtection="1">
      <alignment vertical="top"/>
      <protection locked="0"/>
    </xf>
    <xf numFmtId="0" fontId="71" fillId="0" borderId="0" xfId="0" applyFont="1" applyAlignment="1">
      <alignment vertical="center"/>
    </xf>
    <xf numFmtId="0" fontId="0" fillId="0" borderId="0" xfId="0" applyAlignment="1">
      <alignment horizontal="left"/>
    </xf>
    <xf numFmtId="0" fontId="1" fillId="0" borderId="0" xfId="1" applyAlignment="1">
      <alignment horizontal="left" vertical="center"/>
    </xf>
    <xf numFmtId="0" fontId="43" fillId="2" borderId="0" xfId="0" applyFont="1" applyFill="1" applyAlignment="1" applyProtection="1">
      <alignment vertical="center"/>
      <protection locked="0"/>
    </xf>
    <xf numFmtId="0" fontId="23" fillId="0" borderId="65" xfId="0" applyFont="1" applyBorder="1" applyAlignment="1">
      <alignment horizontal="center" vertical="center"/>
    </xf>
    <xf numFmtId="9" fontId="23" fillId="0" borderId="66" xfId="4" applyFont="1" applyFill="1" applyBorder="1" applyAlignment="1">
      <alignment horizontal="center" vertical="center"/>
    </xf>
    <xf numFmtId="0" fontId="23" fillId="2" borderId="67" xfId="0" applyFont="1" applyFill="1" applyBorder="1" applyAlignment="1" applyProtection="1">
      <alignment horizontal="left" vertical="center"/>
      <protection locked="0"/>
    </xf>
    <xf numFmtId="0" fontId="0" fillId="0" borderId="58" xfId="0" applyBorder="1"/>
    <xf numFmtId="0" fontId="0" fillId="0" borderId="59" xfId="0" applyBorder="1"/>
    <xf numFmtId="0" fontId="16" fillId="2" borderId="27" xfId="0" applyFont="1" applyFill="1" applyBorder="1" applyProtection="1">
      <protection locked="0"/>
    </xf>
    <xf numFmtId="0" fontId="16" fillId="2" borderId="14" xfId="0" applyFont="1" applyFill="1" applyBorder="1" applyProtection="1">
      <protection locked="0"/>
    </xf>
    <xf numFmtId="0" fontId="23" fillId="2" borderId="11" xfId="0" quotePrefix="1" applyFont="1" applyFill="1" applyBorder="1" applyAlignment="1" applyProtection="1">
      <alignment horizontal="center" vertical="center" wrapText="1"/>
      <protection locked="0"/>
    </xf>
    <xf numFmtId="0" fontId="16" fillId="2" borderId="17" xfId="0" applyFont="1" applyFill="1" applyBorder="1" applyProtection="1">
      <protection locked="0"/>
    </xf>
    <xf numFmtId="0" fontId="22" fillId="0" borderId="6" xfId="0" applyFont="1" applyBorder="1" applyAlignment="1" applyProtection="1">
      <alignment vertical="center" wrapText="1"/>
      <protection locked="0"/>
    </xf>
    <xf numFmtId="0" fontId="22" fillId="2" borderId="26" xfId="0" applyFont="1" applyFill="1" applyBorder="1" applyAlignment="1" applyProtection="1">
      <alignment vertical="center" wrapText="1"/>
      <protection locked="0"/>
    </xf>
    <xf numFmtId="0" fontId="19" fillId="2" borderId="26" xfId="0" applyFont="1" applyFill="1" applyBorder="1" applyAlignment="1" applyProtection="1">
      <alignment vertical="center"/>
      <protection locked="0"/>
    </xf>
    <xf numFmtId="0" fontId="19" fillId="2" borderId="26" xfId="0" applyFont="1" applyFill="1" applyBorder="1" applyAlignment="1" applyProtection="1">
      <alignment vertical="center" wrapText="1"/>
      <protection locked="0"/>
    </xf>
    <xf numFmtId="0" fontId="22" fillId="0" borderId="18" xfId="0" applyFont="1" applyBorder="1" applyAlignment="1" applyProtection="1">
      <alignment vertical="center" wrapText="1"/>
      <protection locked="0"/>
    </xf>
    <xf numFmtId="0" fontId="16" fillId="2" borderId="6" xfId="0" applyFont="1" applyFill="1" applyBorder="1" applyAlignment="1" applyProtection="1">
      <alignment vertical="center" wrapText="1"/>
      <protection locked="0"/>
    </xf>
    <xf numFmtId="0" fontId="16" fillId="2" borderId="6" xfId="0" applyFont="1" applyFill="1" applyBorder="1" applyAlignment="1" applyProtection="1">
      <alignment wrapText="1"/>
      <protection locked="0"/>
    </xf>
    <xf numFmtId="0" fontId="22" fillId="2" borderId="6" xfId="0" applyFont="1" applyFill="1" applyBorder="1" applyAlignment="1" applyProtection="1">
      <alignment vertical="center" wrapText="1"/>
      <protection locked="0"/>
    </xf>
    <xf numFmtId="0" fontId="19" fillId="2" borderId="6" xfId="0" applyFont="1" applyFill="1" applyBorder="1" applyAlignment="1" applyProtection="1">
      <alignment vertical="center" wrapText="1"/>
      <protection locked="0"/>
    </xf>
    <xf numFmtId="0" fontId="11" fillId="0" borderId="0" xfId="0" applyFont="1"/>
    <xf numFmtId="0" fontId="27" fillId="2" borderId="0" xfId="0" applyFont="1" applyFill="1" applyAlignment="1" applyProtection="1">
      <alignment horizontal="left" vertical="center"/>
      <protection locked="0"/>
    </xf>
    <xf numFmtId="0" fontId="74" fillId="2" borderId="3" xfId="0" applyFont="1" applyFill="1" applyBorder="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0" fontId="0" fillId="0" borderId="50" xfId="0" applyBorder="1" applyAlignment="1">
      <alignment wrapText="1"/>
    </xf>
    <xf numFmtId="1" fontId="27" fillId="15" borderId="5" xfId="0" applyNumberFormat="1" applyFont="1" applyFill="1" applyBorder="1" applyAlignment="1">
      <alignment horizontal="center" vertical="center" wrapText="1"/>
    </xf>
    <xf numFmtId="0" fontId="1" fillId="0" borderId="0" xfId="1"/>
    <xf numFmtId="0" fontId="39" fillId="20" borderId="6" xfId="0" applyFont="1" applyFill="1" applyBorder="1" applyAlignment="1" applyProtection="1">
      <alignment horizontal="center" vertical="center"/>
      <protection locked="0"/>
    </xf>
    <xf numFmtId="0" fontId="23" fillId="20" borderId="19" xfId="0" applyFont="1" applyFill="1" applyBorder="1" applyAlignment="1">
      <alignment horizontal="center" vertical="center"/>
    </xf>
    <xf numFmtId="0" fontId="23" fillId="20" borderId="21" xfId="0" applyFont="1" applyFill="1" applyBorder="1" applyAlignment="1">
      <alignment horizontal="center" vertical="center"/>
    </xf>
    <xf numFmtId="0" fontId="23" fillId="20" borderId="0" xfId="0" applyFont="1" applyFill="1" applyAlignment="1">
      <alignment horizontal="center" vertical="center"/>
    </xf>
    <xf numFmtId="0" fontId="27" fillId="20" borderId="3" xfId="0" applyFont="1" applyFill="1" applyBorder="1" applyAlignment="1">
      <alignment horizontal="center" vertical="center" wrapText="1"/>
    </xf>
    <xf numFmtId="0" fontId="27" fillId="21" borderId="3" xfId="0" applyFont="1" applyFill="1" applyBorder="1" applyAlignment="1">
      <alignment horizontal="center" vertical="center" wrapText="1"/>
    </xf>
    <xf numFmtId="1" fontId="23" fillId="20" borderId="3" xfId="2" applyNumberFormat="1" applyFont="1" applyFill="1" applyBorder="1" applyAlignment="1" applyProtection="1">
      <alignment horizontal="center" vertical="center" wrapText="1"/>
      <protection locked="0"/>
    </xf>
    <xf numFmtId="1" fontId="27" fillId="21" borderId="3" xfId="0" applyNumberFormat="1" applyFont="1" applyFill="1" applyBorder="1" applyAlignment="1">
      <alignment horizontal="center" vertical="center" wrapText="1"/>
    </xf>
    <xf numFmtId="1" fontId="27" fillId="20" borderId="3" xfId="2" applyNumberFormat="1" applyFont="1" applyFill="1" applyBorder="1" applyAlignment="1" applyProtection="1">
      <alignment horizontal="center" vertical="center" wrapText="1"/>
    </xf>
    <xf numFmtId="1" fontId="27" fillId="0" borderId="5" xfId="0" applyNumberFormat="1" applyFont="1" applyBorder="1" applyAlignment="1" applyProtection="1">
      <alignment horizontal="center" vertical="center" wrapText="1"/>
    </xf>
    <xf numFmtId="6" fontId="27" fillId="0" borderId="3" xfId="0" applyNumberFormat="1" applyFont="1" applyBorder="1" applyAlignment="1" applyProtection="1">
      <alignment horizontal="center" vertical="center"/>
    </xf>
    <xf numFmtId="6" fontId="26" fillId="0" borderId="3" xfId="0" applyNumberFormat="1" applyFont="1" applyBorder="1" applyAlignment="1" applyProtection="1">
      <alignment horizontal="center" vertical="center"/>
    </xf>
    <xf numFmtId="1" fontId="23" fillId="20" borderId="3" xfId="2" applyNumberFormat="1"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0" borderId="3" xfId="0" applyFont="1" applyBorder="1" applyAlignment="1" applyProtection="1">
      <alignment horizontal="center" vertical="center" wrapText="1"/>
    </xf>
    <xf numFmtId="6" fontId="27" fillId="0" borderId="3" xfId="0" applyNumberFormat="1" applyFont="1" applyBorder="1" applyAlignment="1" applyProtection="1">
      <alignment horizontal="center" vertical="center" wrapText="1"/>
    </xf>
    <xf numFmtId="0" fontId="40" fillId="2" borderId="3" xfId="0" applyFont="1" applyFill="1" applyBorder="1" applyProtection="1"/>
    <xf numFmtId="6" fontId="40" fillId="0" borderId="3" xfId="0" applyNumberFormat="1" applyFont="1" applyBorder="1" applyProtection="1"/>
    <xf numFmtId="0" fontId="14" fillId="2" borderId="28" xfId="0" applyFont="1" applyFill="1" applyBorder="1" applyAlignment="1">
      <alignment horizontal="left" vertical="center" wrapText="1"/>
    </xf>
    <xf numFmtId="0" fontId="15" fillId="2" borderId="28" xfId="0" applyFont="1" applyFill="1" applyBorder="1" applyAlignment="1">
      <alignment horizontal="left" vertical="center" wrapText="1"/>
    </xf>
    <xf numFmtId="0" fontId="20" fillId="8" borderId="0" xfId="0" applyFont="1" applyFill="1" applyAlignment="1">
      <alignment horizontal="left" vertical="top" wrapText="1"/>
    </xf>
    <xf numFmtId="0" fontId="17" fillId="0" borderId="28" xfId="0" applyFont="1" applyBorder="1" applyAlignment="1">
      <alignment vertical="center" wrapText="1"/>
    </xf>
    <xf numFmtId="0" fontId="17" fillId="0" borderId="29" xfId="0" applyFont="1" applyBorder="1" applyAlignment="1">
      <alignment horizontal="left" vertical="center" wrapText="1"/>
    </xf>
    <xf numFmtId="0" fontId="26" fillId="8" borderId="11" xfId="0" applyFont="1" applyFill="1" applyBorder="1" applyAlignment="1">
      <alignment horizontal="center" vertical="center" wrapText="1"/>
    </xf>
    <xf numFmtId="0" fontId="26" fillId="8" borderId="13" xfId="0" applyFont="1" applyFill="1" applyBorder="1" applyAlignment="1">
      <alignment horizontal="center" vertical="center" wrapText="1"/>
    </xf>
    <xf numFmtId="0" fontId="18" fillId="9" borderId="3" xfId="0" applyFont="1" applyFill="1" applyBorder="1" applyAlignment="1">
      <alignment horizontal="center" vertical="center"/>
    </xf>
    <xf numFmtId="0" fontId="33" fillId="8" borderId="0" xfId="0" applyFont="1" applyFill="1" applyAlignment="1">
      <alignment horizontal="left" vertical="top"/>
    </xf>
    <xf numFmtId="0" fontId="30" fillId="9" borderId="3" xfId="0" applyFont="1" applyFill="1" applyBorder="1" applyAlignment="1">
      <alignment horizontal="center" vertical="center"/>
    </xf>
    <xf numFmtId="0" fontId="34" fillId="2" borderId="0" xfId="0" applyFont="1" applyFill="1" applyAlignment="1">
      <alignment wrapText="1"/>
    </xf>
    <xf numFmtId="0" fontId="34" fillId="0" borderId="0" xfId="0" applyFont="1"/>
    <xf numFmtId="0" fontId="23" fillId="2" borderId="17" xfId="0"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protection locked="0"/>
    </xf>
    <xf numFmtId="0" fontId="16" fillId="2" borderId="24" xfId="0" applyFont="1" applyFill="1" applyBorder="1" applyAlignment="1" applyProtection="1">
      <alignment horizontal="center"/>
      <protection locked="0"/>
    </xf>
    <xf numFmtId="0" fontId="16" fillId="2" borderId="14" xfId="0" applyFont="1" applyFill="1" applyBorder="1" applyAlignment="1" applyProtection="1">
      <alignment horizontal="center"/>
      <protection locked="0"/>
    </xf>
    <xf numFmtId="0" fontId="16" fillId="2" borderId="25" xfId="0" applyFont="1" applyFill="1" applyBorder="1" applyAlignment="1" applyProtection="1">
      <alignment horizontal="center"/>
      <protection locked="0"/>
    </xf>
    <xf numFmtId="0" fontId="23" fillId="2" borderId="24" xfId="0" quotePrefix="1" applyFont="1" applyFill="1" applyBorder="1" applyAlignment="1" applyProtection="1">
      <alignment horizontal="center" vertical="center" wrapText="1"/>
      <protection locked="0"/>
    </xf>
    <xf numFmtId="0" fontId="23" fillId="2" borderId="26" xfId="0" quotePrefix="1" applyFont="1" applyFill="1" applyBorder="1" applyAlignment="1" applyProtection="1">
      <alignment horizontal="center" vertical="center" wrapText="1"/>
      <protection locked="0"/>
    </xf>
    <xf numFmtId="0" fontId="20" fillId="8" borderId="0" xfId="0" applyFont="1" applyFill="1" applyAlignment="1" applyProtection="1">
      <alignment horizontal="left" vertical="top" wrapText="1"/>
      <protection locked="0"/>
    </xf>
    <xf numFmtId="0" fontId="34" fillId="2" borderId="0" xfId="0" applyFont="1" applyFill="1" applyAlignment="1" applyProtection="1">
      <alignment horizontal="left" vertical="center" wrapText="1"/>
      <protection locked="0"/>
    </xf>
    <xf numFmtId="0" fontId="45" fillId="2" borderId="0" xfId="0" applyFont="1" applyFill="1" applyAlignment="1" applyProtection="1">
      <alignment horizontal="left" vertical="center" wrapText="1"/>
      <protection locked="0"/>
    </xf>
    <xf numFmtId="0" fontId="44" fillId="2" borderId="11"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protection locked="0"/>
    </xf>
    <xf numFmtId="0" fontId="44" fillId="2" borderId="13" xfId="0" applyFont="1" applyFill="1" applyBorder="1" applyAlignment="1" applyProtection="1">
      <alignment horizontal="center" vertical="center"/>
      <protection locked="0"/>
    </xf>
    <xf numFmtId="0" fontId="22" fillId="2" borderId="12" xfId="0" applyFont="1" applyFill="1" applyBorder="1" applyAlignment="1" applyProtection="1">
      <alignment horizontal="left" vertical="center" wrapText="1"/>
      <protection locked="0"/>
    </xf>
    <xf numFmtId="0" fontId="22" fillId="2" borderId="13" xfId="0" applyFont="1" applyFill="1" applyBorder="1" applyAlignment="1" applyProtection="1">
      <alignment horizontal="left" vertical="center" wrapText="1"/>
      <protection locked="0"/>
    </xf>
    <xf numFmtId="0" fontId="23" fillId="2" borderId="17" xfId="0" quotePrefix="1" applyFont="1" applyFill="1" applyBorder="1" applyAlignment="1" applyProtection="1">
      <alignment horizontal="center" vertical="center" wrapText="1"/>
      <protection locked="0"/>
    </xf>
    <xf numFmtId="0" fontId="23" fillId="2" borderId="18" xfId="0" quotePrefix="1" applyFont="1" applyFill="1" applyBorder="1" applyAlignment="1" applyProtection="1">
      <alignment horizontal="center" vertical="center" wrapText="1"/>
      <protection locked="0"/>
    </xf>
    <xf numFmtId="0" fontId="19" fillId="2" borderId="1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protection locked="0"/>
    </xf>
    <xf numFmtId="0" fontId="22" fillId="2" borderId="6" xfId="0" applyFont="1" applyFill="1" applyBorder="1" applyAlignment="1" applyProtection="1">
      <alignment horizontal="left" vertical="center" wrapText="1"/>
      <protection locked="0"/>
    </xf>
    <xf numFmtId="0" fontId="22" fillId="0" borderId="24" xfId="0" applyFont="1" applyBorder="1" applyAlignment="1" applyProtection="1">
      <alignment horizontal="left" vertical="center" wrapText="1"/>
      <protection locked="0"/>
    </xf>
    <xf numFmtId="0" fontId="22" fillId="0" borderId="14" xfId="0" applyFont="1" applyBorder="1" applyAlignment="1" applyProtection="1">
      <alignment horizontal="left" vertical="center" wrapText="1"/>
      <protection locked="0"/>
    </xf>
    <xf numFmtId="0" fontId="22" fillId="0" borderId="25" xfId="0" applyFont="1" applyBorder="1" applyAlignment="1" applyProtection="1">
      <alignment horizontal="left" vertical="center" wrapText="1"/>
      <protection locked="0"/>
    </xf>
    <xf numFmtId="0" fontId="22" fillId="0" borderId="26" xfId="0" applyFont="1" applyBorder="1" applyAlignment="1" applyProtection="1">
      <alignment horizontal="left" vertical="center" wrapText="1"/>
      <protection locked="0"/>
    </xf>
    <xf numFmtId="0" fontId="22" fillId="0" borderId="27" xfId="0" applyFont="1" applyBorder="1" applyAlignment="1" applyProtection="1">
      <alignment horizontal="left" vertical="center" wrapText="1"/>
      <protection locked="0"/>
    </xf>
    <xf numFmtId="0" fontId="22" fillId="0" borderId="16" xfId="0" applyFont="1" applyBorder="1" applyAlignment="1" applyProtection="1">
      <alignment horizontal="left" vertical="center" wrapText="1"/>
      <protection locked="0"/>
    </xf>
    <xf numFmtId="0" fontId="23" fillId="20" borderId="17" xfId="0" applyFont="1" applyFill="1" applyBorder="1" applyAlignment="1">
      <alignment horizontal="center" vertical="center"/>
    </xf>
    <xf numFmtId="0" fontId="23" fillId="20" borderId="18" xfId="0" applyFont="1" applyFill="1" applyBorder="1" applyAlignment="1">
      <alignment horizontal="center" vertical="center"/>
    </xf>
    <xf numFmtId="0" fontId="16" fillId="2" borderId="17" xfId="0" applyFont="1" applyFill="1" applyBorder="1" applyAlignment="1" applyProtection="1">
      <alignment horizontal="center"/>
      <protection locked="0"/>
    </xf>
    <xf numFmtId="0" fontId="16" fillId="2" borderId="18" xfId="0" applyFont="1" applyFill="1" applyBorder="1" applyAlignment="1" applyProtection="1">
      <alignment horizontal="center"/>
      <protection locked="0"/>
    </xf>
    <xf numFmtId="0" fontId="21" fillId="2" borderId="11" xfId="0" applyFont="1" applyFill="1" applyBorder="1" applyAlignment="1" applyProtection="1">
      <alignment horizontal="center"/>
      <protection locked="0"/>
    </xf>
    <xf numFmtId="0" fontId="21" fillId="2" borderId="12" xfId="0" applyFont="1" applyFill="1" applyBorder="1" applyAlignment="1" applyProtection="1">
      <alignment horizontal="center"/>
      <protection locked="0"/>
    </xf>
    <xf numFmtId="0" fontId="21" fillId="2" borderId="13" xfId="0" applyFont="1" applyFill="1" applyBorder="1" applyAlignment="1" applyProtection="1">
      <alignment horizontal="center"/>
      <protection locked="0"/>
    </xf>
    <xf numFmtId="0" fontId="22" fillId="0" borderId="68" xfId="0" applyFont="1" applyBorder="1" applyAlignment="1" applyProtection="1">
      <alignment horizontal="center" vertical="center" wrapText="1"/>
      <protection locked="0"/>
    </xf>
    <xf numFmtId="0" fontId="22" fillId="0" borderId="69" xfId="0" applyFont="1" applyBorder="1" applyAlignment="1" applyProtection="1">
      <alignment horizontal="center" vertical="center" wrapText="1"/>
      <protection locked="0"/>
    </xf>
    <xf numFmtId="0" fontId="0" fillId="8" borderId="0" xfId="0" applyFill="1" applyAlignment="1">
      <alignment horizontal="center"/>
    </xf>
    <xf numFmtId="0" fontId="27" fillId="2" borderId="0" xfId="0" quotePrefix="1" applyFont="1" applyFill="1" applyAlignment="1">
      <alignment wrapText="1"/>
    </xf>
    <xf numFmtId="0" fontId="0" fillId="0" borderId="0" xfId="0" applyAlignment="1">
      <alignment wrapText="1"/>
    </xf>
    <xf numFmtId="0" fontId="16" fillId="2" borderId="4" xfId="0" applyFont="1" applyFill="1" applyBorder="1" applyAlignment="1">
      <alignment horizontal="center"/>
    </xf>
    <xf numFmtId="0" fontId="16" fillId="2" borderId="8" xfId="0" applyFont="1" applyFill="1" applyBorder="1" applyAlignment="1">
      <alignment horizontal="center"/>
    </xf>
    <xf numFmtId="0" fontId="16" fillId="2" borderId="7" xfId="0" applyFont="1" applyFill="1" applyBorder="1" applyAlignment="1">
      <alignment horizontal="center"/>
    </xf>
    <xf numFmtId="0" fontId="27" fillId="2" borderId="4" xfId="0" applyFont="1" applyFill="1" applyBorder="1" applyAlignment="1">
      <alignment horizontal="left" wrapText="1"/>
    </xf>
    <xf numFmtId="0" fontId="27" fillId="2" borderId="8" xfId="0" applyFont="1" applyFill="1" applyBorder="1" applyAlignment="1">
      <alignment horizontal="left" wrapText="1"/>
    </xf>
    <xf numFmtId="0" fontId="34" fillId="2" borderId="4" xfId="0" applyFont="1" applyFill="1" applyBorder="1" applyAlignment="1">
      <alignment horizontal="left" wrapText="1"/>
    </xf>
    <xf numFmtId="0" fontId="34" fillId="2" borderId="7" xfId="0" applyFont="1" applyFill="1" applyBorder="1" applyAlignment="1">
      <alignment horizontal="left" wrapText="1"/>
    </xf>
    <xf numFmtId="0" fontId="27" fillId="2" borderId="5" xfId="0" applyFont="1" applyFill="1" applyBorder="1" applyAlignment="1">
      <alignment vertical="center" wrapText="1"/>
    </xf>
    <xf numFmtId="0" fontId="0" fillId="0" borderId="52" xfId="0" applyBorder="1" applyAlignment="1">
      <alignment vertical="center" wrapText="1"/>
    </xf>
    <xf numFmtId="0" fontId="34" fillId="2" borderId="5" xfId="0" applyFont="1" applyFill="1" applyBorder="1" applyAlignment="1">
      <alignment vertical="center" wrapText="1"/>
    </xf>
    <xf numFmtId="0" fontId="76" fillId="2" borderId="0" xfId="0" applyFont="1" applyFill="1" applyAlignment="1">
      <alignment horizontal="center" vertical="center" wrapText="1"/>
    </xf>
    <xf numFmtId="0" fontId="34" fillId="2" borderId="53" xfId="0" applyFont="1" applyFill="1" applyBorder="1" applyAlignment="1">
      <alignment horizontal="left" wrapText="1"/>
    </xf>
    <xf numFmtId="0" fontId="34" fillId="2" borderId="19" xfId="0" applyFont="1" applyFill="1" applyBorder="1" applyAlignment="1">
      <alignment horizontal="left" wrapText="1"/>
    </xf>
    <xf numFmtId="0" fontId="67" fillId="16" borderId="24" xfId="0" applyFont="1" applyFill="1" applyBorder="1" applyAlignment="1" applyProtection="1">
      <alignment horizontal="left" vertical="center"/>
      <protection locked="0"/>
    </xf>
    <xf numFmtId="0" fontId="67" fillId="16" borderId="14" xfId="0" applyFont="1" applyFill="1" applyBorder="1" applyAlignment="1" applyProtection="1">
      <alignment horizontal="left" vertical="center"/>
      <protection locked="0"/>
    </xf>
    <xf numFmtId="0" fontId="67" fillId="16" borderId="25" xfId="0" applyFont="1" applyFill="1" applyBorder="1" applyAlignment="1" applyProtection="1">
      <alignment horizontal="left" vertical="center"/>
      <protection locked="0"/>
    </xf>
    <xf numFmtId="0" fontId="67" fillId="16" borderId="26" xfId="0" applyFont="1" applyFill="1" applyBorder="1" applyAlignment="1" applyProtection="1">
      <alignment horizontal="left" vertical="center"/>
      <protection locked="0"/>
    </xf>
    <xf numFmtId="0" fontId="67" fillId="16" borderId="27" xfId="0" applyFont="1" applyFill="1" applyBorder="1" applyAlignment="1" applyProtection="1">
      <alignment horizontal="left" vertical="center"/>
      <protection locked="0"/>
    </xf>
    <xf numFmtId="0" fontId="67" fillId="16" borderId="16" xfId="0" applyFont="1" applyFill="1" applyBorder="1" applyAlignment="1" applyProtection="1">
      <alignment horizontal="left" vertical="center"/>
      <protection locked="0"/>
    </xf>
    <xf numFmtId="0" fontId="67" fillId="16" borderId="24" xfId="0" applyFont="1" applyFill="1" applyBorder="1" applyAlignment="1" applyProtection="1">
      <alignment horizontal="center" vertical="center"/>
      <protection locked="0"/>
    </xf>
    <xf numFmtId="0" fontId="67" fillId="16" borderId="14" xfId="0" applyFont="1" applyFill="1" applyBorder="1" applyAlignment="1" applyProtection="1">
      <alignment horizontal="center" vertical="center"/>
      <protection locked="0"/>
    </xf>
    <xf numFmtId="0" fontId="67" fillId="16" borderId="25" xfId="0" applyFont="1" applyFill="1" applyBorder="1" applyAlignment="1" applyProtection="1">
      <alignment horizontal="center" vertical="center"/>
      <protection locked="0"/>
    </xf>
    <xf numFmtId="0" fontId="67" fillId="16" borderId="26" xfId="0" applyFont="1" applyFill="1" applyBorder="1" applyAlignment="1" applyProtection="1">
      <alignment horizontal="center" vertical="center"/>
      <protection locked="0"/>
    </xf>
    <xf numFmtId="0" fontId="67" fillId="16" borderId="27" xfId="0" applyFont="1" applyFill="1" applyBorder="1" applyAlignment="1" applyProtection="1">
      <alignment horizontal="center" vertical="center"/>
      <protection locked="0"/>
    </xf>
    <xf numFmtId="0" fontId="67" fillId="16" borderId="16" xfId="0" applyFont="1" applyFill="1" applyBorder="1" applyAlignment="1" applyProtection="1">
      <alignment horizontal="center" vertical="center"/>
      <protection locked="0"/>
    </xf>
    <xf numFmtId="0" fontId="27" fillId="2" borderId="4" xfId="0" applyFont="1" applyFill="1" applyBorder="1" applyAlignment="1">
      <alignment horizontal="center"/>
    </xf>
    <xf numFmtId="0" fontId="27" fillId="2" borderId="7" xfId="0" applyFont="1" applyFill="1" applyBorder="1" applyAlignment="1">
      <alignment horizontal="center"/>
    </xf>
    <xf numFmtId="0" fontId="33" fillId="8" borderId="0" xfId="0" applyFont="1" applyFill="1" applyAlignment="1">
      <alignment horizontal="left" vertical="center"/>
    </xf>
    <xf numFmtId="0" fontId="0" fillId="0" borderId="0" xfId="0"/>
    <xf numFmtId="0" fontId="48" fillId="8" borderId="0" xfId="0" applyFont="1" applyFill="1" applyAlignment="1">
      <alignment horizontal="left" vertical="center" wrapText="1"/>
    </xf>
    <xf numFmtId="0" fontId="49" fillId="8" borderId="0" xfId="0" applyFont="1" applyFill="1" applyAlignment="1">
      <alignment wrapText="1"/>
    </xf>
    <xf numFmtId="0" fontId="52" fillId="2" borderId="3" xfId="0" applyFont="1" applyFill="1" applyBorder="1" applyAlignment="1">
      <alignment horizontal="left" vertical="center" wrapText="1"/>
    </xf>
    <xf numFmtId="0" fontId="50" fillId="2" borderId="3" xfId="0" applyFont="1" applyFill="1" applyBorder="1" applyAlignment="1">
      <alignment horizontal="left" vertical="center" wrapText="1"/>
    </xf>
    <xf numFmtId="0" fontId="31" fillId="2" borderId="3" xfId="0" applyFont="1" applyFill="1" applyBorder="1" applyAlignment="1">
      <alignment horizontal="left" vertical="center" wrapText="1"/>
    </xf>
    <xf numFmtId="0" fontId="18" fillId="2" borderId="3" xfId="0" applyFont="1" applyFill="1" applyBorder="1" applyAlignment="1">
      <alignment horizontal="center" vertical="center" wrapText="1"/>
    </xf>
    <xf numFmtId="0" fontId="18" fillId="2" borderId="5" xfId="0" applyFont="1" applyFill="1" applyBorder="1" applyAlignment="1">
      <alignment horizontal="center" vertical="center" wrapText="1"/>
    </xf>
    <xf numFmtId="0" fontId="18" fillId="2" borderId="52" xfId="0" applyFont="1" applyFill="1" applyBorder="1" applyAlignment="1">
      <alignment horizontal="center" vertical="center" wrapText="1"/>
    </xf>
    <xf numFmtId="0" fontId="31" fillId="0" borderId="61"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47"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64" xfId="0" applyFont="1" applyBorder="1" applyAlignment="1">
      <alignment horizontal="center" vertical="center" wrapText="1"/>
    </xf>
    <xf numFmtId="0" fontId="21" fillId="14" borderId="43" xfId="0" applyFont="1" applyFill="1" applyBorder="1" applyAlignment="1">
      <alignment horizontal="center" textRotation="90"/>
    </xf>
    <xf numFmtId="0" fontId="21" fillId="14" borderId="50" xfId="0" applyFont="1" applyFill="1" applyBorder="1" applyAlignment="1">
      <alignment horizontal="center" textRotation="90"/>
    </xf>
    <xf numFmtId="0" fontId="21" fillId="14" borderId="51" xfId="0" applyFont="1" applyFill="1" applyBorder="1" applyAlignment="1">
      <alignment horizontal="center" textRotation="90"/>
    </xf>
    <xf numFmtId="0" fontId="1" fillId="0" borderId="28" xfId="1" applyBorder="1" applyAlignment="1">
      <alignment horizontal="center" vertical="center" wrapText="1"/>
    </xf>
    <xf numFmtId="0" fontId="21" fillId="11" borderId="43" xfId="0" applyFont="1" applyFill="1" applyBorder="1" applyAlignment="1">
      <alignment horizontal="center" vertical="center" textRotation="90" wrapText="1"/>
    </xf>
    <xf numFmtId="0" fontId="21" fillId="11" borderId="51" xfId="0" applyFont="1" applyFill="1" applyBorder="1" applyAlignment="1">
      <alignment horizontal="center" vertical="center" textRotation="90" wrapText="1"/>
    </xf>
    <xf numFmtId="0" fontId="1" fillId="0" borderId="28" xfId="1" quotePrefix="1" applyBorder="1" applyAlignment="1">
      <alignment horizontal="center" vertical="center" wrapText="1"/>
    </xf>
    <xf numFmtId="0" fontId="21" fillId="12" borderId="43" xfId="0" applyFont="1" applyFill="1" applyBorder="1" applyAlignment="1">
      <alignment horizontal="center" textRotation="90" wrapText="1"/>
    </xf>
    <xf numFmtId="0" fontId="21" fillId="12" borderId="50" xfId="0" applyFont="1" applyFill="1" applyBorder="1" applyAlignment="1">
      <alignment horizontal="center" textRotation="90" wrapText="1"/>
    </xf>
    <xf numFmtId="0" fontId="21" fillId="12" borderId="51" xfId="0" applyFont="1" applyFill="1" applyBorder="1" applyAlignment="1">
      <alignment horizontal="center" textRotation="90" wrapText="1"/>
    </xf>
    <xf numFmtId="0" fontId="21" fillId="13" borderId="43" xfId="0" applyFont="1" applyFill="1" applyBorder="1" applyAlignment="1">
      <alignment horizontal="center" vertical="center" textRotation="90" wrapText="1"/>
    </xf>
    <xf numFmtId="0" fontId="21" fillId="13" borderId="50" xfId="0" applyFont="1" applyFill="1" applyBorder="1" applyAlignment="1">
      <alignment wrapText="1"/>
    </xf>
    <xf numFmtId="0" fontId="21" fillId="13" borderId="51" xfId="0" applyFont="1" applyFill="1" applyBorder="1" applyAlignment="1">
      <alignment wrapText="1"/>
    </xf>
    <xf numFmtId="0" fontId="1" fillId="0" borderId="43" xfId="1" applyFill="1" applyBorder="1" applyAlignment="1">
      <alignment wrapText="1"/>
    </xf>
    <xf numFmtId="0" fontId="0" fillId="0" borderId="50" xfId="0" applyBorder="1"/>
    <xf numFmtId="0" fontId="1" fillId="0" borderId="50" xfId="1" applyFill="1" applyBorder="1" applyAlignment="1">
      <alignment wrapText="1"/>
    </xf>
    <xf numFmtId="0" fontId="1" fillId="0" borderId="50" xfId="1" applyBorder="1" applyAlignment="1">
      <alignment wrapText="1"/>
    </xf>
    <xf numFmtId="0" fontId="1" fillId="0" borderId="51" xfId="1" applyBorder="1" applyAlignment="1">
      <alignment wrapText="1"/>
    </xf>
    <xf numFmtId="0" fontId="21" fillId="5" borderId="29" xfId="0" applyFont="1" applyFill="1" applyBorder="1" applyAlignment="1">
      <alignment horizontal="center" vertical="center" textRotation="90" wrapText="1"/>
    </xf>
    <xf numFmtId="0" fontId="21" fillId="5" borderId="30" xfId="0" applyFont="1" applyFill="1" applyBorder="1" applyAlignment="1">
      <alignment horizontal="center" vertical="center" textRotation="90" wrapText="1"/>
    </xf>
    <xf numFmtId="0" fontId="21" fillId="5" borderId="31" xfId="0" applyFont="1" applyFill="1" applyBorder="1" applyAlignment="1">
      <alignment vertical="center" wrapText="1"/>
    </xf>
    <xf numFmtId="0" fontId="1" fillId="0" borderId="28" xfId="1" applyBorder="1" applyAlignment="1" applyProtection="1">
      <alignment horizontal="center" vertical="center" wrapText="1"/>
    </xf>
    <xf numFmtId="0" fontId="21" fillId="3" borderId="29" xfId="0" applyFont="1" applyFill="1" applyBorder="1" applyAlignment="1">
      <alignment horizontal="center" vertical="center" textRotation="90" wrapText="1"/>
    </xf>
    <xf numFmtId="0" fontId="21" fillId="3" borderId="30" xfId="0" applyFont="1" applyFill="1" applyBorder="1" applyAlignment="1">
      <alignment horizontal="center" vertical="center" textRotation="90" wrapText="1"/>
    </xf>
    <xf numFmtId="0" fontId="21" fillId="3" borderId="31" xfId="0" applyFont="1" applyFill="1" applyBorder="1" applyAlignment="1">
      <alignment horizontal="center" vertical="center" textRotation="90" wrapText="1"/>
    </xf>
    <xf numFmtId="0" fontId="21" fillId="4" borderId="43" xfId="0" applyFont="1" applyFill="1" applyBorder="1" applyAlignment="1">
      <alignment horizontal="center" vertical="center" textRotation="90" wrapText="1"/>
    </xf>
    <xf numFmtId="0" fontId="17" fillId="4" borderId="50" xfId="0" applyFont="1" applyFill="1" applyBorder="1" applyAlignment="1">
      <alignment horizontal="center" vertical="center" textRotation="90" wrapText="1"/>
    </xf>
    <xf numFmtId="0" fontId="17" fillId="4" borderId="51" xfId="0" applyFont="1" applyFill="1" applyBorder="1" applyAlignment="1">
      <alignment horizontal="center" vertical="center" textRotation="90" wrapText="1"/>
    </xf>
    <xf numFmtId="0" fontId="1" fillId="0" borderId="29" xfId="1" quotePrefix="1" applyBorder="1" applyAlignment="1">
      <alignment horizontal="center" vertical="center" wrapText="1"/>
    </xf>
    <xf numFmtId="0" fontId="1" fillId="0" borderId="30" xfId="1" applyBorder="1" applyAlignment="1">
      <alignment horizontal="center" vertical="center" wrapText="1"/>
    </xf>
    <xf numFmtId="0" fontId="1" fillId="0" borderId="31" xfId="1" applyBorder="1" applyAlignment="1">
      <alignment horizontal="center" vertical="center" wrapText="1"/>
    </xf>
  </cellXfs>
  <cellStyles count="5">
    <cellStyle name="Comma" xfId="2" builtinId="3"/>
    <cellStyle name="Currency" xfId="3" builtinId="4"/>
    <cellStyle name="Hyperlink" xfId="1" builtinId="8"/>
    <cellStyle name="Normal" xfId="0" builtinId="0"/>
    <cellStyle name="Percent" xfId="4" builtinId="5"/>
  </cellStyles>
  <dxfs count="38">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border diagonalUp="0" diagonalDown="0">
        <left/>
        <right style="thin">
          <color theme="4"/>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border outline="0">
        <left style="thin">
          <color theme="4"/>
        </left>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color theme="0"/>
      </font>
      <fill>
        <patternFill>
          <bgColor theme="0"/>
        </patternFill>
      </fill>
    </dxf>
  </dxfs>
  <tableStyles count="0" defaultTableStyle="TableStyleMedium2" defaultPivotStyle="PivotStyleLight16"/>
  <colors>
    <mruColors>
      <color rgb="FFFF2121"/>
      <color rgb="FF9999FF"/>
      <color rgb="FF99FFCC"/>
      <color rgb="FFFF99CC"/>
      <color rgb="FFFF6699"/>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hyperlink" Target="https://sfpuc.org/programs/clean-energy/ev-charge-sf" TargetMode="External"/><Relationship Id="rId13" Type="http://schemas.openxmlformats.org/officeDocument/2006/relationships/hyperlink" Target="https://up.codes/viewer/san_francisco/ca-green-code-2022/chapter/5/nonresidential-mandatory-measures#5.106.5.3" TargetMode="External"/><Relationship Id="rId3" Type="http://schemas.openxmlformats.org/officeDocument/2006/relationships/image" Target="../media/image2.png"/><Relationship Id="rId7" Type="http://schemas.openxmlformats.org/officeDocument/2006/relationships/image" Target="../media/image5.png"/><Relationship Id="rId12" Type="http://schemas.openxmlformats.org/officeDocument/2006/relationships/hyperlink" Target="https://up.codes/viewer/san_francisco/ca-green-code-2022/chapter/4/residential-mandatory-measures#4.106.4" TargetMode="External"/><Relationship Id="rId2" Type="http://schemas.openxmlformats.org/officeDocument/2006/relationships/image" Target="../media/image1.png"/><Relationship Id="rId1" Type="http://schemas.openxmlformats.org/officeDocument/2006/relationships/hyperlink" Target="https://www.sfpuc.org/sites/default/files/documents/Background_for_Making_Your_EV_Action_Plan.pdf" TargetMode="External"/><Relationship Id="rId6" Type="http://schemas.openxmlformats.org/officeDocument/2006/relationships/hyperlink" Target="https://www.sfenvironment.org/media/12451/download?inline" TargetMode="External"/><Relationship Id="rId11" Type="http://schemas.openxmlformats.org/officeDocument/2006/relationships/hyperlink" Target="https://sf-fire.org/429-sprinkler-protection-requirements-parking-spaces-associated-electric-vehicles-charging-stations" TargetMode="External"/><Relationship Id="rId5" Type="http://schemas.openxmlformats.org/officeDocument/2006/relationships/image" Target="../media/image4.png"/><Relationship Id="rId15" Type="http://schemas.openxmlformats.org/officeDocument/2006/relationships/hyperlink" Target="https://www.sfpuc.org/programs/clean-energy/ev-charge-sf" TargetMode="External"/><Relationship Id="rId10" Type="http://schemas.openxmlformats.org/officeDocument/2006/relationships/image" Target="../media/image7.png"/><Relationship Id="rId4" Type="http://schemas.openxmlformats.org/officeDocument/2006/relationships/image" Target="../media/image3.png"/><Relationship Id="rId9" Type="http://schemas.openxmlformats.org/officeDocument/2006/relationships/image" Target="../media/image6.png"/><Relationship Id="rId14" Type="http://schemas.openxmlformats.org/officeDocument/2006/relationships/hyperlink" Target="https://codes.iccsafe.org/content/CAGBC2022P1"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1</xdr:col>
      <xdr:colOff>342900</xdr:colOff>
      <xdr:row>1</xdr:row>
      <xdr:rowOff>142875</xdr:rowOff>
    </xdr:from>
    <xdr:to>
      <xdr:col>10</xdr:col>
      <xdr:colOff>180975</xdr:colOff>
      <xdr:row>6</xdr:row>
      <xdr:rowOff>0</xdr:rowOff>
    </xdr:to>
    <xdr:sp macro="" textlink="">
      <xdr:nvSpPr>
        <xdr:cNvPr id="7" name="TextBox 6">
          <a:hlinkClick xmlns:r="http://schemas.openxmlformats.org/officeDocument/2006/relationships" r:id="rId1"/>
          <a:extLst>
            <a:ext uri="{FF2B5EF4-FFF2-40B4-BE49-F238E27FC236}">
              <a16:creationId xmlns:a16="http://schemas.microsoft.com/office/drawing/2014/main" id="{19E6324F-6E3C-9160-43C9-53B396EC1C9A}"/>
            </a:ext>
          </a:extLst>
        </xdr:cNvPr>
        <xdr:cNvSpPr txBox="1"/>
      </xdr:nvSpPr>
      <xdr:spPr>
        <a:xfrm>
          <a:off x="952500" y="333375"/>
          <a:ext cx="5324475" cy="809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1"/>
              </a:solidFill>
            </a:rPr>
            <a:t>Note: </a:t>
          </a:r>
          <a:r>
            <a:rPr lang="en-US" sz="1100" b="0">
              <a:solidFill>
                <a:sysClr val="windowText" lastClr="000000"/>
              </a:solidFill>
            </a:rPr>
            <a:t>This</a:t>
          </a:r>
          <a:r>
            <a:rPr lang="en-US" sz="1100" b="0" baseline="0">
              <a:solidFill>
                <a:sysClr val="windowText" lastClr="000000"/>
              </a:solidFill>
            </a:rPr>
            <a:t> tab contains static information regarding the 2022 San Francisco Green Building Code. To further explore any documents listed below, please visit the 'Resources for EV Charging in New Construction Projects' on the </a:t>
          </a:r>
          <a:r>
            <a:rPr lang="en-US">
              <a:hlinkClick xmlns:r="http://schemas.openxmlformats.org/officeDocument/2006/relationships" r:id=""/>
            </a:rPr>
            <a:t>EV Charge SF (sfpuc.org)</a:t>
          </a:r>
          <a:r>
            <a:rPr lang="en-US"/>
            <a:t> website.</a:t>
          </a:r>
          <a:endParaRPr lang="en-US" sz="1100" b="1">
            <a:solidFill>
              <a:schemeClr val="accent1"/>
            </a:solidFill>
          </a:endParaRPr>
        </a:p>
      </xdr:txBody>
    </xdr:sp>
    <xdr:clientData/>
  </xdr:twoCellAnchor>
  <xdr:twoCellAnchor>
    <xdr:from>
      <xdr:col>1</xdr:col>
      <xdr:colOff>161924</xdr:colOff>
      <xdr:row>17</xdr:row>
      <xdr:rowOff>76200</xdr:rowOff>
    </xdr:from>
    <xdr:to>
      <xdr:col>13</xdr:col>
      <xdr:colOff>114300</xdr:colOff>
      <xdr:row>58</xdr:row>
      <xdr:rowOff>95250</xdr:rowOff>
    </xdr:to>
    <xdr:sp macro="" textlink="">
      <xdr:nvSpPr>
        <xdr:cNvPr id="8" name="TextBox 7">
          <a:extLst>
            <a:ext uri="{FF2B5EF4-FFF2-40B4-BE49-F238E27FC236}">
              <a16:creationId xmlns:a16="http://schemas.microsoft.com/office/drawing/2014/main" id="{B5DDE63D-3568-42C9-3911-06D72EA9BFD0}"/>
            </a:ext>
          </a:extLst>
        </xdr:cNvPr>
        <xdr:cNvSpPr txBox="1"/>
      </xdr:nvSpPr>
      <xdr:spPr>
        <a:xfrm>
          <a:off x="771524" y="3314700"/>
          <a:ext cx="7267576" cy="782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300" b="1">
              <a:solidFill>
                <a:schemeClr val="dk1"/>
              </a:solidFill>
              <a:effectLst/>
              <a:latin typeface="+mn-lt"/>
              <a:ea typeface="+mn-ea"/>
              <a:cs typeface="+mn-cs"/>
            </a:rPr>
            <a:t>What You Need to Know</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 San Francisco’s Green Building Code’s “EV readiness” requirements apply to residential and commercial 	new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construction buildings and existing buildings with major alterations.</a:t>
          </a:r>
        </a:p>
        <a:p>
          <a:r>
            <a:rPr lang="en-US" sz="1100">
              <a:solidFill>
                <a:schemeClr val="dk1"/>
              </a:solidFill>
              <a:effectLst/>
              <a:latin typeface="+mn-lt"/>
              <a:ea typeface="+mn-ea"/>
              <a:cs typeface="+mn-cs"/>
            </a:rPr>
            <a:t>              •While this “reach code” includes certain extra local requirements, for projects permitted after January 1,</a:t>
          </a:r>
        </a:p>
        <a:p>
          <a:r>
            <a:rPr lang="en-US" sz="1100">
              <a:solidFill>
                <a:schemeClr val="dk1"/>
              </a:solidFill>
              <a:effectLst/>
              <a:latin typeface="+mn-lt"/>
              <a:ea typeface="+mn-ea"/>
              <a:cs typeface="+mn-cs"/>
            </a:rPr>
            <a:t>	2023, local requirements mostly align with the updated CALGreen 2022.</a:t>
          </a:r>
        </a:p>
        <a:p>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•Guidance for projects permitted from 2018 through 2022, for which San Francisco’s code has greater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differences 	from CALGreen, is provided in a companion document found on the</a:t>
          </a:r>
          <a:endParaRPr lang="en-US" sz="1100" u="sng">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Overview</a:t>
          </a:r>
        </a:p>
        <a:p>
          <a:r>
            <a:rPr lang="en-US" sz="1100">
              <a:solidFill>
                <a:schemeClr val="dk1"/>
              </a:solidFill>
              <a:effectLst/>
              <a:latin typeface="+mn-lt"/>
              <a:ea typeface="+mn-ea"/>
              <a:cs typeface="+mn-cs"/>
            </a:rPr>
            <a:t>This fact sheet is intended to help readers understand key EV charging concepts in the San Francisco Green Building Code 2022 (“SFGBC”) and the California Green Building Standards Code 2022 (“CALGreen”). In this Fact Sheet, CLEAResult’s Transportation Electrification subject matter experts summarize key requirements of the code for the benefit of the San Francisco Public Utilities Commission’s (“SFPUC”) EV Charge SF customers.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Please note additional building ordinances and codes not mentioned in this document such as fire and structural requirements still apply. This document is not a substitute for any code or ordinance, and users should refer directly to code documents when developing designs or engineering documents. SF Department of Building Inspection is responsible for interpretation and compliance decisions.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example, the SF Fire Department Bureau of Fire Prevention &amp; Investigation’s  </a:t>
          </a:r>
          <a:r>
            <a:rPr lang="en-US" sz="1100">
              <a:solidFill>
                <a:schemeClr val="dk1"/>
              </a:solidFill>
              <a:effectLst/>
              <a:latin typeface="+mn-lt"/>
              <a:ea typeface="+mn-ea"/>
              <a:cs typeface="+mn-cs"/>
              <a:hlinkClick xmlns:r="http://schemas.openxmlformats.org/officeDocument/2006/relationships" r:id=""/>
            </a:rPr>
            <a:t>Administrative Bulletin 2022 4.29</a:t>
          </a:r>
          <a:r>
            <a:rPr lang="en-US" sz="1100">
              <a:solidFill>
                <a:schemeClr val="dk1"/>
              </a:solidFill>
              <a:effectLst/>
              <a:latin typeface="+mn-lt"/>
              <a:ea typeface="+mn-ea"/>
              <a:cs typeface="+mn-cs"/>
            </a:rPr>
            <a:t> contains updated fire sprinkler requirements and specifications for parking garages with EV charging effective January 1, 2023. This Administrative Bulletin should be consulted and incorporated into your project designs.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San Francisco Green Building Code and CALGreen</a:t>
          </a:r>
        </a:p>
        <a:p>
          <a:r>
            <a:rPr lang="en-US" sz="1100">
              <a:solidFill>
                <a:schemeClr val="dk1"/>
              </a:solidFill>
              <a:effectLst/>
              <a:latin typeface="+mn-lt"/>
              <a:ea typeface="+mn-ea"/>
              <a:cs typeface="+mn-cs"/>
            </a:rPr>
            <a:t>The SF EV Ready Ordinance originally took effect January 1, 2018; updated requirements are in Sections </a:t>
          </a:r>
          <a:r>
            <a:rPr lang="en-US" sz="1100">
              <a:solidFill>
                <a:schemeClr val="dk1"/>
              </a:solidFill>
              <a:effectLst/>
              <a:latin typeface="+mn-lt"/>
              <a:ea typeface="+mn-ea"/>
              <a:cs typeface="+mn-cs"/>
              <a:hlinkClick xmlns:r="http://schemas.openxmlformats.org/officeDocument/2006/relationships" r:id=""/>
            </a:rPr>
            <a:t>4.106.4</a:t>
          </a:r>
          <a:r>
            <a:rPr lang="en-US" sz="1100">
              <a:solidFill>
                <a:schemeClr val="dk1"/>
              </a:solidFill>
              <a:effectLst/>
              <a:latin typeface="+mn-lt"/>
              <a:ea typeface="+mn-ea"/>
              <a:cs typeface="+mn-cs"/>
            </a:rPr>
            <a:t> and </a:t>
          </a:r>
          <a:r>
            <a:rPr lang="en-US" sz="1100" u="none">
              <a:solidFill>
                <a:schemeClr val="dk1"/>
              </a:solidFill>
              <a:effectLst/>
              <a:latin typeface="+mn-lt"/>
              <a:ea typeface="+mn-ea"/>
              <a:cs typeface="+mn-cs"/>
              <a:hlinkClick xmlns:r="http://schemas.openxmlformats.org/officeDocument/2006/relationships" r:id=""/>
            </a:rPr>
            <a:t>5.106.5.3</a:t>
          </a:r>
          <a:r>
            <a:rPr lang="en-US" sz="1100" u="none" strike="noStrike" baseline="0">
              <a:solidFill>
                <a:schemeClr val="dk1"/>
              </a:solidFill>
              <a:effectLst/>
              <a:latin typeface="+mn-lt"/>
              <a:ea typeface="+mn-ea"/>
              <a:cs typeface="+mn-cs"/>
            </a:rPr>
            <a:t> </a:t>
          </a:r>
          <a:r>
            <a:rPr lang="en-US" sz="1100" u="none" strike="noStrike" baseline="0">
              <a:solidFill>
                <a:sysClr val="windowText" lastClr="000000"/>
              </a:solidFill>
              <a:effectLst/>
              <a:latin typeface="+mn-lt"/>
              <a:ea typeface="+mn-ea"/>
              <a:cs typeface="+mn-cs"/>
            </a:rPr>
            <a:t>i</a:t>
          </a:r>
          <a:r>
            <a:rPr lang="en-US" sz="1100" u="none">
              <a:solidFill>
                <a:schemeClr val="dk1"/>
              </a:solidFill>
              <a:effectLst/>
              <a:latin typeface="+mn-lt"/>
              <a:ea typeface="+mn-ea"/>
              <a:cs typeface="+mn-cs"/>
            </a:rPr>
            <a:t>n</a:t>
          </a:r>
          <a:r>
            <a:rPr lang="en-US" sz="1100">
              <a:solidFill>
                <a:schemeClr val="dk1"/>
              </a:solidFill>
              <a:effectLst/>
              <a:latin typeface="+mn-lt"/>
              <a:ea typeface="+mn-ea"/>
              <a:cs typeface="+mn-cs"/>
            </a:rPr>
            <a:t> the SFGBC-2022 code. SFGBC EV charging codes apply to new construction buildings and existing buildings with major alterations in San Francisco. The ordinance applies to multiple building occupancy categories; this document focuses on non-residential and multifamily dwellings with three or more units.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purpose of SFGBC’s EV codes is to prepare San Francisco for widespread EV adoption by providing access to charging to its residents and visitors. The requirements start with  </a:t>
          </a:r>
          <a:r>
            <a:rPr lang="en-US" sz="1100">
              <a:solidFill>
                <a:schemeClr val="dk1"/>
              </a:solidFill>
              <a:effectLst/>
              <a:latin typeface="+mn-lt"/>
              <a:ea typeface="+mn-ea"/>
              <a:cs typeface="+mn-cs"/>
              <a:hlinkClick xmlns:r="http://schemas.openxmlformats.org/officeDocument/2006/relationships" r:id=""/>
            </a:rPr>
            <a:t>CALGreen</a:t>
          </a:r>
          <a:r>
            <a:rPr lang="en-US" sz="1100" u="none" strike="noStrike">
              <a:solidFill>
                <a:schemeClr val="dk1"/>
              </a:solidFill>
              <a:effectLst/>
              <a:latin typeface="+mn-lt"/>
              <a:ea typeface="+mn-ea"/>
              <a:cs typeface="+mn-cs"/>
              <a:hlinkClick xmlns:r="http://schemas.openxmlformats.org/officeDocument/2006/relationships" r:id=""/>
            </a:rPr>
            <a:t>,</a:t>
          </a:r>
          <a:r>
            <a:rPr lang="en-US" sz="1100" u="none" strike="noStrike" baseline="0">
              <a:solidFill>
                <a:schemeClr val="dk1"/>
              </a:solidFill>
              <a:effectLst/>
              <a:latin typeface="+mn-lt"/>
              <a:ea typeface="+mn-ea"/>
              <a:cs typeface="+mn-cs"/>
            </a:rPr>
            <a:t> a</a:t>
          </a:r>
          <a:r>
            <a:rPr lang="en-US" sz="1100">
              <a:solidFill>
                <a:schemeClr val="dk1"/>
              </a:solidFill>
              <a:effectLst/>
              <a:latin typeface="+mn-lt"/>
              <a:ea typeface="+mn-ea"/>
              <a:cs typeface="+mn-cs"/>
            </a:rPr>
            <a:t> set of landmark building codes aimed at reducing greenhouse gases. SFGBC then adjusts certain CALGreen codes to be more clear or more stringent.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By adopting CALGreen with local amendments, the City makes the SFGBC (not CALGreen) the applicable standard for projects in San Francisco. That said, except for major alterations in existing buildings and certain non-residential requirements, SFGBC and CALGreen 2022 are very similar.</a:t>
          </a:r>
        </a:p>
        <a:p>
          <a:br>
            <a:rPr lang="en-US" sz="1100">
              <a:solidFill>
                <a:schemeClr val="dk1"/>
              </a:solidFill>
              <a:effectLst/>
              <a:latin typeface="+mn-lt"/>
              <a:ea typeface="+mn-ea"/>
              <a:cs typeface="+mn-cs"/>
            </a:rPr>
          </a:br>
          <a:endParaRPr lang="en-US" sz="1100"/>
        </a:p>
      </xdr:txBody>
    </xdr:sp>
    <xdr:clientData/>
  </xdr:twoCellAnchor>
  <xdr:twoCellAnchor editAs="oneCell">
    <xdr:from>
      <xdr:col>1</xdr:col>
      <xdr:colOff>171450</xdr:colOff>
      <xdr:row>58</xdr:row>
      <xdr:rowOff>171450</xdr:rowOff>
    </xdr:from>
    <xdr:to>
      <xdr:col>13</xdr:col>
      <xdr:colOff>65774</xdr:colOff>
      <xdr:row>100</xdr:row>
      <xdr:rowOff>151402</xdr:rowOff>
    </xdr:to>
    <xdr:pic>
      <xdr:nvPicPr>
        <xdr:cNvPr id="10" name="Picture 9">
          <a:extLst>
            <a:ext uri="{FF2B5EF4-FFF2-40B4-BE49-F238E27FC236}">
              <a16:creationId xmlns:a16="http://schemas.microsoft.com/office/drawing/2014/main" id="{005A63E2-3DFE-49BF-348A-1F787818FBE0}"/>
            </a:ext>
          </a:extLst>
        </xdr:cNvPr>
        <xdr:cNvPicPr>
          <a:picLocks noChangeAspect="1"/>
        </xdr:cNvPicPr>
      </xdr:nvPicPr>
      <xdr:blipFill>
        <a:blip xmlns:r="http://schemas.openxmlformats.org/officeDocument/2006/relationships" r:embed="rId2"/>
        <a:stretch>
          <a:fillRect/>
        </a:stretch>
      </xdr:blipFill>
      <xdr:spPr>
        <a:xfrm>
          <a:off x="781050" y="11220450"/>
          <a:ext cx="7209524" cy="7980952"/>
        </a:xfrm>
        <a:prstGeom prst="rect">
          <a:avLst/>
        </a:prstGeom>
      </xdr:spPr>
    </xdr:pic>
    <xdr:clientData/>
  </xdr:twoCellAnchor>
  <xdr:twoCellAnchor editAs="oneCell">
    <xdr:from>
      <xdr:col>1</xdr:col>
      <xdr:colOff>85725</xdr:colOff>
      <xdr:row>1</xdr:row>
      <xdr:rowOff>118472</xdr:rowOff>
    </xdr:from>
    <xdr:to>
      <xdr:col>11</xdr:col>
      <xdr:colOff>570617</xdr:colOff>
      <xdr:row>17</xdr:row>
      <xdr:rowOff>94844</xdr:rowOff>
    </xdr:to>
    <xdr:pic>
      <xdr:nvPicPr>
        <xdr:cNvPr id="11" name="Picture 10">
          <a:extLst>
            <a:ext uri="{FF2B5EF4-FFF2-40B4-BE49-F238E27FC236}">
              <a16:creationId xmlns:a16="http://schemas.microsoft.com/office/drawing/2014/main" id="{31E8C360-CDE0-146E-CE32-45C5DE8FADE5}"/>
            </a:ext>
          </a:extLst>
        </xdr:cNvPr>
        <xdr:cNvPicPr>
          <a:picLocks noChangeAspect="1"/>
        </xdr:cNvPicPr>
      </xdr:nvPicPr>
      <xdr:blipFill>
        <a:blip xmlns:r="http://schemas.openxmlformats.org/officeDocument/2006/relationships" r:embed="rId3"/>
        <a:stretch>
          <a:fillRect/>
        </a:stretch>
      </xdr:blipFill>
      <xdr:spPr>
        <a:xfrm>
          <a:off x="695325" y="308972"/>
          <a:ext cx="6580892" cy="3024372"/>
        </a:xfrm>
        <a:prstGeom prst="rect">
          <a:avLst/>
        </a:prstGeom>
      </xdr:spPr>
    </xdr:pic>
    <xdr:clientData/>
  </xdr:twoCellAnchor>
  <xdr:twoCellAnchor editAs="oneCell">
    <xdr:from>
      <xdr:col>1</xdr:col>
      <xdr:colOff>219075</xdr:colOff>
      <xdr:row>100</xdr:row>
      <xdr:rowOff>152400</xdr:rowOff>
    </xdr:from>
    <xdr:to>
      <xdr:col>12</xdr:col>
      <xdr:colOff>608713</xdr:colOff>
      <xdr:row>149</xdr:row>
      <xdr:rowOff>8376</xdr:rowOff>
    </xdr:to>
    <xdr:pic>
      <xdr:nvPicPr>
        <xdr:cNvPr id="12" name="Picture 11">
          <a:extLst>
            <a:ext uri="{FF2B5EF4-FFF2-40B4-BE49-F238E27FC236}">
              <a16:creationId xmlns:a16="http://schemas.microsoft.com/office/drawing/2014/main" id="{D3ED7219-13A6-CD1C-EB41-EFD6D87DFF7F}"/>
            </a:ext>
          </a:extLst>
        </xdr:cNvPr>
        <xdr:cNvPicPr>
          <a:picLocks noChangeAspect="1"/>
        </xdr:cNvPicPr>
      </xdr:nvPicPr>
      <xdr:blipFill>
        <a:blip xmlns:r="http://schemas.openxmlformats.org/officeDocument/2006/relationships" r:embed="rId4"/>
        <a:stretch>
          <a:fillRect/>
        </a:stretch>
      </xdr:blipFill>
      <xdr:spPr>
        <a:xfrm>
          <a:off x="828675" y="19202400"/>
          <a:ext cx="7095238" cy="9190476"/>
        </a:xfrm>
        <a:prstGeom prst="rect">
          <a:avLst/>
        </a:prstGeom>
      </xdr:spPr>
    </xdr:pic>
    <xdr:clientData/>
  </xdr:twoCellAnchor>
  <xdr:twoCellAnchor editAs="oneCell">
    <xdr:from>
      <xdr:col>1</xdr:col>
      <xdr:colOff>133350</xdr:colOff>
      <xdr:row>149</xdr:row>
      <xdr:rowOff>19050</xdr:rowOff>
    </xdr:from>
    <xdr:to>
      <xdr:col>13</xdr:col>
      <xdr:colOff>75293</xdr:colOff>
      <xdr:row>178</xdr:row>
      <xdr:rowOff>75502</xdr:rowOff>
    </xdr:to>
    <xdr:pic>
      <xdr:nvPicPr>
        <xdr:cNvPr id="13" name="Picture 12">
          <a:extLst>
            <a:ext uri="{FF2B5EF4-FFF2-40B4-BE49-F238E27FC236}">
              <a16:creationId xmlns:a16="http://schemas.microsoft.com/office/drawing/2014/main" id="{8B3E6D53-4429-9EBE-8EDD-51578C8531F7}"/>
            </a:ext>
          </a:extLst>
        </xdr:cNvPr>
        <xdr:cNvPicPr>
          <a:picLocks noChangeAspect="1"/>
        </xdr:cNvPicPr>
      </xdr:nvPicPr>
      <xdr:blipFill>
        <a:blip xmlns:r="http://schemas.openxmlformats.org/officeDocument/2006/relationships" r:embed="rId5"/>
        <a:stretch>
          <a:fillRect/>
        </a:stretch>
      </xdr:blipFill>
      <xdr:spPr>
        <a:xfrm>
          <a:off x="742950" y="28403550"/>
          <a:ext cx="7257143" cy="5580952"/>
        </a:xfrm>
        <a:prstGeom prst="rect">
          <a:avLst/>
        </a:prstGeom>
      </xdr:spPr>
    </xdr:pic>
    <xdr:clientData/>
  </xdr:twoCellAnchor>
  <xdr:twoCellAnchor>
    <xdr:from>
      <xdr:col>1</xdr:col>
      <xdr:colOff>247651</xdr:colOff>
      <xdr:row>178</xdr:row>
      <xdr:rowOff>9525</xdr:rowOff>
    </xdr:from>
    <xdr:to>
      <xdr:col>13</xdr:col>
      <xdr:colOff>76201</xdr:colOff>
      <xdr:row>193</xdr:row>
      <xdr:rowOff>95250</xdr:rowOff>
    </xdr:to>
    <xdr:sp macro="" textlink="">
      <xdr:nvSpPr>
        <xdr:cNvPr id="14" name="TextBox 13">
          <a:hlinkClick xmlns:r="http://schemas.openxmlformats.org/officeDocument/2006/relationships" r:id="rId6"/>
          <a:extLst>
            <a:ext uri="{FF2B5EF4-FFF2-40B4-BE49-F238E27FC236}">
              <a16:creationId xmlns:a16="http://schemas.microsoft.com/office/drawing/2014/main" id="{064BFA7D-EB97-1B76-7F1A-FFAE01F724DB}"/>
            </a:ext>
          </a:extLst>
        </xdr:cNvPr>
        <xdr:cNvSpPr txBox="1"/>
      </xdr:nvSpPr>
      <xdr:spPr>
        <a:xfrm>
          <a:off x="857251" y="33918525"/>
          <a:ext cx="7143750" cy="2943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Commercial Garage EV Charging Ordinance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San Francisco’s </a:t>
          </a:r>
          <a:r>
            <a:rPr lang="en-US" sz="1100">
              <a:solidFill>
                <a:schemeClr val="accent1"/>
              </a:solidFill>
              <a:effectLst/>
              <a:latin typeface="+mn-lt"/>
              <a:ea typeface="+mn-ea"/>
              <a:cs typeface="+mn-cs"/>
            </a:rPr>
            <a:t>Commercial Garage EV Charging Ordinance (Ordinance 244-19) </a:t>
          </a:r>
          <a:r>
            <a:rPr lang="en-US" sz="1100" u="none" strike="noStrike" baseline="0">
              <a:solidFill>
                <a:schemeClr val="dk1"/>
              </a:solidFill>
              <a:effectLst/>
              <a:latin typeface="+mn-lt"/>
              <a:ea typeface="+mn-ea"/>
              <a:cs typeface="+mn-cs"/>
            </a:rPr>
            <a:t>r</a:t>
          </a:r>
          <a:r>
            <a:rPr lang="en-US" sz="1100">
              <a:solidFill>
                <a:schemeClr val="dk1"/>
              </a:solidFill>
              <a:effectLst/>
              <a:latin typeface="+mn-lt"/>
              <a:ea typeface="+mn-ea"/>
              <a:cs typeface="+mn-cs"/>
            </a:rPr>
            <a:t>equires existing publicly accessible commercial garages and lots with more than 100 parking spaces to install EV charging stations at 10% of vehicle spaces. Residential only, free parking, and City-owned garages and lots are exempt from this ordinance. Applicable commercial garages will need to have more EVSE installed spaces than shown in Column 3 of Table 3, however the amount of EV Capable Spaces in Column 2 will remain unchanged.</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Other Commercial and Light Industrial Considerations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grocery, retail, and warehouse buildings, electrical capacity for future medium- and heavy-duty EV charging is required based on the number of off-street loading spaces. The capacity required is significant and prepares the site for a future with higher capacity charging infrastructure. The key point is that additional capacity is required for sites that are more likely to utilize medium- and heavy-duty EV’s such as delivery or freight trucks. These larger vehicles may require larger electrical load to replenish larger batteries.</a:t>
          </a:r>
        </a:p>
        <a:p>
          <a:br>
            <a:rPr lang="en-US" sz="1100">
              <a:solidFill>
                <a:schemeClr val="dk1"/>
              </a:solidFill>
              <a:effectLst/>
              <a:latin typeface="+mn-lt"/>
              <a:ea typeface="+mn-ea"/>
              <a:cs typeface="+mn-cs"/>
            </a:rPr>
          </a:br>
          <a:endParaRPr lang="en-US" sz="1100"/>
        </a:p>
      </xdr:txBody>
    </xdr:sp>
    <xdr:clientData/>
  </xdr:twoCellAnchor>
  <xdr:twoCellAnchor editAs="oneCell">
    <xdr:from>
      <xdr:col>1</xdr:col>
      <xdr:colOff>209550</xdr:colOff>
      <xdr:row>193</xdr:row>
      <xdr:rowOff>115726</xdr:rowOff>
    </xdr:from>
    <xdr:to>
      <xdr:col>13</xdr:col>
      <xdr:colOff>114300</xdr:colOff>
      <xdr:row>219</xdr:row>
      <xdr:rowOff>37343</xdr:rowOff>
    </xdr:to>
    <xdr:pic>
      <xdr:nvPicPr>
        <xdr:cNvPr id="15" name="Picture 14">
          <a:extLst>
            <a:ext uri="{FF2B5EF4-FFF2-40B4-BE49-F238E27FC236}">
              <a16:creationId xmlns:a16="http://schemas.microsoft.com/office/drawing/2014/main" id="{77C560BB-217F-044E-1861-5723DA4535A9}"/>
            </a:ext>
          </a:extLst>
        </xdr:cNvPr>
        <xdr:cNvPicPr>
          <a:picLocks noChangeAspect="1"/>
        </xdr:cNvPicPr>
      </xdr:nvPicPr>
      <xdr:blipFill>
        <a:blip xmlns:r="http://schemas.openxmlformats.org/officeDocument/2006/relationships" r:embed="rId7"/>
        <a:stretch>
          <a:fillRect/>
        </a:stretch>
      </xdr:blipFill>
      <xdr:spPr>
        <a:xfrm>
          <a:off x="819150" y="36882226"/>
          <a:ext cx="7219950" cy="4874617"/>
        </a:xfrm>
        <a:prstGeom prst="rect">
          <a:avLst/>
        </a:prstGeom>
      </xdr:spPr>
    </xdr:pic>
    <xdr:clientData/>
  </xdr:twoCellAnchor>
  <xdr:twoCellAnchor>
    <xdr:from>
      <xdr:col>1</xdr:col>
      <xdr:colOff>304801</xdr:colOff>
      <xdr:row>219</xdr:row>
      <xdr:rowOff>28575</xdr:rowOff>
    </xdr:from>
    <xdr:to>
      <xdr:col>7</xdr:col>
      <xdr:colOff>304801</xdr:colOff>
      <xdr:row>230</xdr:row>
      <xdr:rowOff>47625</xdr:rowOff>
    </xdr:to>
    <xdr:sp macro="" textlink="">
      <xdr:nvSpPr>
        <xdr:cNvPr id="16" name="TextBox 15">
          <a:hlinkClick xmlns:r="http://schemas.openxmlformats.org/officeDocument/2006/relationships" r:id="rId8"/>
          <a:extLst>
            <a:ext uri="{FF2B5EF4-FFF2-40B4-BE49-F238E27FC236}">
              <a16:creationId xmlns:a16="http://schemas.microsoft.com/office/drawing/2014/main" id="{005B46A0-3505-8AC1-1342-575DA3C9E00A}"/>
            </a:ext>
          </a:extLst>
        </xdr:cNvPr>
        <xdr:cNvSpPr txBox="1"/>
      </xdr:nvSpPr>
      <xdr:spPr>
        <a:xfrm>
          <a:off x="914401" y="41748075"/>
          <a:ext cx="3657600"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a:solidFill>
                <a:schemeClr val="accent5"/>
              </a:solidFill>
              <a:effectLst/>
              <a:latin typeface="+mn-lt"/>
              <a:ea typeface="+mn-ea"/>
              <a:cs typeface="+mn-cs"/>
            </a:rPr>
            <a:t>Questions?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Contact San Francisco Public Utilities Commission at</a:t>
          </a:r>
        </a:p>
        <a:p>
          <a:r>
            <a:rPr lang="en-US" sz="1100">
              <a:solidFill>
                <a:schemeClr val="dk1"/>
              </a:solidFill>
              <a:effectLst/>
              <a:latin typeface="+mn-lt"/>
              <a:ea typeface="+mn-ea"/>
              <a:cs typeface="+mn-cs"/>
            </a:rPr>
            <a:t>(415) 554-0773 or email </a:t>
          </a:r>
          <a:r>
            <a:rPr lang="en-US" sz="1100">
              <a:solidFill>
                <a:sysClr val="windowText" lastClr="000000"/>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PowerPrograms@sfwater.org</a:t>
          </a:r>
          <a:endParaRPr lang="en-US" sz="1100">
            <a:solidFill>
              <a:sysClr val="windowText" lastClr="000000"/>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more information about SFPUC’s EV Charge SF program, please visit the program</a:t>
          </a:r>
          <a:r>
            <a:rPr lang="en-US" sz="1100" u="sng">
              <a:solidFill>
                <a:schemeClr val="accent1"/>
              </a:solidFill>
              <a:effectLst/>
              <a:latin typeface="+mn-lt"/>
              <a:ea typeface="+mn-ea"/>
              <a:cs typeface="+mn-cs"/>
            </a:rPr>
            <a:t> webpage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Prepared By: CLEAResult for SFPUC’s EV Charge SF Program</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a:t>
          </a:r>
        </a:p>
        <a:p>
          <a:endParaRPr lang="en-US" sz="1100"/>
        </a:p>
      </xdr:txBody>
    </xdr:sp>
    <xdr:clientData/>
  </xdr:twoCellAnchor>
  <xdr:twoCellAnchor editAs="oneCell">
    <xdr:from>
      <xdr:col>7</xdr:col>
      <xdr:colOff>295274</xdr:colOff>
      <xdr:row>218</xdr:row>
      <xdr:rowOff>139441</xdr:rowOff>
    </xdr:from>
    <xdr:to>
      <xdr:col>11</xdr:col>
      <xdr:colOff>323423</xdr:colOff>
      <xdr:row>230</xdr:row>
      <xdr:rowOff>161525</xdr:rowOff>
    </xdr:to>
    <xdr:pic>
      <xdr:nvPicPr>
        <xdr:cNvPr id="18" name="Picture 17">
          <a:extLst>
            <a:ext uri="{FF2B5EF4-FFF2-40B4-BE49-F238E27FC236}">
              <a16:creationId xmlns:a16="http://schemas.microsoft.com/office/drawing/2014/main" id="{6B066F81-66F5-BC4D-0908-9BDF3836801C}"/>
            </a:ext>
          </a:extLst>
        </xdr:cNvPr>
        <xdr:cNvPicPr>
          <a:picLocks noChangeAspect="1"/>
        </xdr:cNvPicPr>
      </xdr:nvPicPr>
      <xdr:blipFill>
        <a:blip xmlns:r="http://schemas.openxmlformats.org/officeDocument/2006/relationships" r:embed="rId9"/>
        <a:stretch>
          <a:fillRect/>
        </a:stretch>
      </xdr:blipFill>
      <xdr:spPr>
        <a:xfrm>
          <a:off x="4562474" y="41668441"/>
          <a:ext cx="2466549" cy="2308084"/>
        </a:xfrm>
        <a:prstGeom prst="rect">
          <a:avLst/>
        </a:prstGeom>
      </xdr:spPr>
    </xdr:pic>
    <xdr:clientData/>
  </xdr:twoCellAnchor>
  <xdr:twoCellAnchor editAs="oneCell">
    <xdr:from>
      <xdr:col>1</xdr:col>
      <xdr:colOff>266700</xdr:colOff>
      <xdr:row>230</xdr:row>
      <xdr:rowOff>51699</xdr:rowOff>
    </xdr:from>
    <xdr:to>
      <xdr:col>14</xdr:col>
      <xdr:colOff>103662</xdr:colOff>
      <xdr:row>235</xdr:row>
      <xdr:rowOff>161772</xdr:rowOff>
    </xdr:to>
    <xdr:pic>
      <xdr:nvPicPr>
        <xdr:cNvPr id="19" name="Picture 18">
          <a:extLst>
            <a:ext uri="{FF2B5EF4-FFF2-40B4-BE49-F238E27FC236}">
              <a16:creationId xmlns:a16="http://schemas.microsoft.com/office/drawing/2014/main" id="{B9221291-F84B-B0BF-C21B-536D7E26DDA4}"/>
            </a:ext>
          </a:extLst>
        </xdr:cNvPr>
        <xdr:cNvPicPr>
          <a:picLocks noChangeAspect="1"/>
        </xdr:cNvPicPr>
      </xdr:nvPicPr>
      <xdr:blipFill>
        <a:blip xmlns:r="http://schemas.openxmlformats.org/officeDocument/2006/relationships" r:embed="rId10"/>
        <a:stretch>
          <a:fillRect/>
        </a:stretch>
      </xdr:blipFill>
      <xdr:spPr>
        <a:xfrm>
          <a:off x="876300" y="43866699"/>
          <a:ext cx="7761762" cy="1062573"/>
        </a:xfrm>
        <a:prstGeom prst="rect">
          <a:avLst/>
        </a:prstGeom>
      </xdr:spPr>
    </xdr:pic>
    <xdr:clientData/>
  </xdr:twoCellAnchor>
  <xdr:twoCellAnchor>
    <xdr:from>
      <xdr:col>8</xdr:col>
      <xdr:colOff>581025</xdr:colOff>
      <xdr:row>38</xdr:row>
      <xdr:rowOff>9526</xdr:rowOff>
    </xdr:from>
    <xdr:to>
      <xdr:col>12</xdr:col>
      <xdr:colOff>76200</xdr:colOff>
      <xdr:row>39</xdr:row>
      <xdr:rowOff>38100</xdr:rowOff>
    </xdr:to>
    <xdr:sp macro="" textlink="">
      <xdr:nvSpPr>
        <xdr:cNvPr id="3" name="TextBox 2">
          <a:hlinkClick xmlns:r="http://schemas.openxmlformats.org/officeDocument/2006/relationships" r:id="rId11"/>
          <a:extLst>
            <a:ext uri="{FF2B5EF4-FFF2-40B4-BE49-F238E27FC236}">
              <a16:creationId xmlns:a16="http://schemas.microsoft.com/office/drawing/2014/main" id="{A3EFFC15-D1E1-D4AA-DFED-B01F15306F42}"/>
            </a:ext>
          </a:extLst>
        </xdr:cNvPr>
        <xdr:cNvSpPr txBox="1"/>
      </xdr:nvSpPr>
      <xdr:spPr>
        <a:xfrm>
          <a:off x="5457825" y="7248526"/>
          <a:ext cx="1933575" cy="2190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u="sng">
              <a:solidFill>
                <a:schemeClr val="accent1"/>
              </a:solidFill>
              <a:effectLst/>
              <a:latin typeface="+mn-lt"/>
              <a:ea typeface="+mn-ea"/>
              <a:cs typeface="+mn-cs"/>
            </a:rPr>
            <a:t>Administrative Bulletin 2022 4.29 </a:t>
          </a:r>
          <a:endParaRPr lang="en-US" sz="1000" u="sng">
            <a:solidFill>
              <a:schemeClr val="accent1"/>
            </a:solidFill>
          </a:endParaRPr>
        </a:p>
      </xdr:txBody>
    </xdr:sp>
    <xdr:clientData/>
  </xdr:twoCellAnchor>
  <xdr:twoCellAnchor>
    <xdr:from>
      <xdr:col>11</xdr:col>
      <xdr:colOff>76198</xdr:colOff>
      <xdr:row>43</xdr:row>
      <xdr:rowOff>104774</xdr:rowOff>
    </xdr:from>
    <xdr:to>
      <xdr:col>12</xdr:col>
      <xdr:colOff>333375</xdr:colOff>
      <xdr:row>44</xdr:row>
      <xdr:rowOff>152399</xdr:rowOff>
    </xdr:to>
    <xdr:sp macro="" textlink="">
      <xdr:nvSpPr>
        <xdr:cNvPr id="4" name="TextBox 3">
          <a:hlinkClick xmlns:r="http://schemas.openxmlformats.org/officeDocument/2006/relationships" r:id="rId12"/>
          <a:extLst>
            <a:ext uri="{FF2B5EF4-FFF2-40B4-BE49-F238E27FC236}">
              <a16:creationId xmlns:a16="http://schemas.microsoft.com/office/drawing/2014/main" id="{C1DA5E9A-6932-9777-5178-41F6EB9644BE}"/>
            </a:ext>
          </a:extLst>
        </xdr:cNvPr>
        <xdr:cNvSpPr txBox="1"/>
      </xdr:nvSpPr>
      <xdr:spPr>
        <a:xfrm>
          <a:off x="6781798" y="8296274"/>
          <a:ext cx="866777"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a:solidFill>
                <a:schemeClr val="accent1"/>
              </a:solidFill>
            </a:rPr>
            <a:t>4.106.4</a:t>
          </a:r>
          <a:r>
            <a:rPr lang="en-US" sz="1100" u="none" baseline="0">
              <a:solidFill>
                <a:sysClr val="windowText" lastClr="000000"/>
              </a:solidFill>
            </a:rPr>
            <a:t> and</a:t>
          </a:r>
          <a:endParaRPr lang="en-US" sz="1100" u="none">
            <a:solidFill>
              <a:schemeClr val="accent1"/>
            </a:solidFill>
          </a:endParaRPr>
        </a:p>
      </xdr:txBody>
    </xdr:sp>
    <xdr:clientData/>
  </xdr:twoCellAnchor>
  <xdr:twoCellAnchor>
    <xdr:from>
      <xdr:col>1</xdr:col>
      <xdr:colOff>123826</xdr:colOff>
      <xdr:row>44</xdr:row>
      <xdr:rowOff>114299</xdr:rowOff>
    </xdr:from>
    <xdr:to>
      <xdr:col>2</xdr:col>
      <xdr:colOff>190499</xdr:colOff>
      <xdr:row>45</xdr:row>
      <xdr:rowOff>95250</xdr:rowOff>
    </xdr:to>
    <xdr:sp macro="" textlink="">
      <xdr:nvSpPr>
        <xdr:cNvPr id="5" name="TextBox 4">
          <a:hlinkClick xmlns:r="http://schemas.openxmlformats.org/officeDocument/2006/relationships" r:id="rId13"/>
          <a:extLst>
            <a:ext uri="{FF2B5EF4-FFF2-40B4-BE49-F238E27FC236}">
              <a16:creationId xmlns:a16="http://schemas.microsoft.com/office/drawing/2014/main" id="{CD5A6296-8506-6F91-D69B-81E8E73B7AC2}"/>
            </a:ext>
          </a:extLst>
        </xdr:cNvPr>
        <xdr:cNvSpPr txBox="1"/>
      </xdr:nvSpPr>
      <xdr:spPr>
        <a:xfrm>
          <a:off x="733426" y="8496299"/>
          <a:ext cx="676273" cy="171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u="sng">
              <a:solidFill>
                <a:schemeClr val="accent1"/>
              </a:solidFill>
            </a:rPr>
            <a:t>5.106.5.3</a:t>
          </a:r>
        </a:p>
      </xdr:txBody>
    </xdr:sp>
    <xdr:clientData/>
  </xdr:twoCellAnchor>
  <xdr:twoCellAnchor>
    <xdr:from>
      <xdr:col>6</xdr:col>
      <xdr:colOff>219075</xdr:colOff>
      <xdr:row>49</xdr:row>
      <xdr:rowOff>9525</xdr:rowOff>
    </xdr:from>
    <xdr:to>
      <xdr:col>7</xdr:col>
      <xdr:colOff>314325</xdr:colOff>
      <xdr:row>50</xdr:row>
      <xdr:rowOff>28574</xdr:rowOff>
    </xdr:to>
    <xdr:sp macro="" textlink="">
      <xdr:nvSpPr>
        <xdr:cNvPr id="6" name="TextBox 5">
          <a:hlinkClick xmlns:r="http://schemas.openxmlformats.org/officeDocument/2006/relationships" r:id="rId14"/>
          <a:extLst>
            <a:ext uri="{FF2B5EF4-FFF2-40B4-BE49-F238E27FC236}">
              <a16:creationId xmlns:a16="http://schemas.microsoft.com/office/drawing/2014/main" id="{9DAD6E51-60A6-1D54-DB2E-44BE73BB5044}"/>
            </a:ext>
          </a:extLst>
        </xdr:cNvPr>
        <xdr:cNvSpPr txBox="1"/>
      </xdr:nvSpPr>
      <xdr:spPr>
        <a:xfrm>
          <a:off x="3876675" y="9344025"/>
          <a:ext cx="704850" cy="2095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u="sng">
              <a:solidFill>
                <a:schemeClr val="accent1"/>
              </a:solidFill>
            </a:rPr>
            <a:t>CALGreen,</a:t>
          </a:r>
        </a:p>
      </xdr:txBody>
    </xdr:sp>
    <xdr:clientData/>
  </xdr:twoCellAnchor>
  <xdr:twoCellAnchor>
    <xdr:from>
      <xdr:col>9</xdr:col>
      <xdr:colOff>152399</xdr:colOff>
      <xdr:row>23</xdr:row>
      <xdr:rowOff>171449</xdr:rowOff>
    </xdr:from>
    <xdr:to>
      <xdr:col>11</xdr:col>
      <xdr:colOff>438150</xdr:colOff>
      <xdr:row>25</xdr:row>
      <xdr:rowOff>66674</xdr:rowOff>
    </xdr:to>
    <xdr:sp macro="" textlink="">
      <xdr:nvSpPr>
        <xdr:cNvPr id="9" name="TextBox 8">
          <a:hlinkClick xmlns:r="http://schemas.openxmlformats.org/officeDocument/2006/relationships" r:id="rId15"/>
          <a:extLst>
            <a:ext uri="{FF2B5EF4-FFF2-40B4-BE49-F238E27FC236}">
              <a16:creationId xmlns:a16="http://schemas.microsoft.com/office/drawing/2014/main" id="{8D450B6D-7CF9-D302-EBFB-024897C3AFE9}"/>
            </a:ext>
          </a:extLst>
        </xdr:cNvPr>
        <xdr:cNvSpPr txBox="1"/>
      </xdr:nvSpPr>
      <xdr:spPr>
        <a:xfrm>
          <a:off x="5638799" y="4552949"/>
          <a:ext cx="1504951"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u="sng" baseline="0">
              <a:solidFill>
                <a:schemeClr val="accent1"/>
              </a:solidFill>
            </a:rPr>
            <a:t>EV Charge SF wepage.</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xdr:colOff>
      <xdr:row>58</xdr:row>
      <xdr:rowOff>77470</xdr:rowOff>
    </xdr:from>
    <xdr:to>
      <xdr:col>13</xdr:col>
      <xdr:colOff>436539</xdr:colOff>
      <xdr:row>82</xdr:row>
      <xdr:rowOff>73660</xdr:rowOff>
    </xdr:to>
    <xdr:pic>
      <xdr:nvPicPr>
        <xdr:cNvPr id="10" name="Picture 9">
          <a:extLst>
            <a:ext uri="{FF2B5EF4-FFF2-40B4-BE49-F238E27FC236}">
              <a16:creationId xmlns:a16="http://schemas.microsoft.com/office/drawing/2014/main" id="{E05E70B3-1FD4-D553-52C5-067F8A2B75B0}"/>
            </a:ext>
          </a:extLst>
        </xdr:cNvPr>
        <xdr:cNvPicPr>
          <a:picLocks noChangeAspect="1"/>
        </xdr:cNvPicPr>
      </xdr:nvPicPr>
      <xdr:blipFill>
        <a:blip xmlns:r="http://schemas.openxmlformats.org/officeDocument/2006/relationships" r:embed="rId1"/>
        <a:stretch>
          <a:fillRect/>
        </a:stretch>
      </xdr:blipFill>
      <xdr:spPr>
        <a:xfrm>
          <a:off x="610870" y="10478770"/>
          <a:ext cx="7750469" cy="4339590"/>
        </a:xfrm>
        <a:prstGeom prst="rect">
          <a:avLst/>
        </a:prstGeom>
      </xdr:spPr>
    </xdr:pic>
    <xdr:clientData/>
  </xdr:twoCellAnchor>
  <xdr:twoCellAnchor>
    <xdr:from>
      <xdr:col>1</xdr:col>
      <xdr:colOff>10795</xdr:colOff>
      <xdr:row>54</xdr:row>
      <xdr:rowOff>67945</xdr:rowOff>
    </xdr:from>
    <xdr:to>
      <xdr:col>13</xdr:col>
      <xdr:colOff>469265</xdr:colOff>
      <xdr:row>58</xdr:row>
      <xdr:rowOff>107315</xdr:rowOff>
    </xdr:to>
    <xdr:sp macro="" textlink="">
      <xdr:nvSpPr>
        <xdr:cNvPr id="4" name="TextBox 3">
          <a:extLst>
            <a:ext uri="{FF2B5EF4-FFF2-40B4-BE49-F238E27FC236}">
              <a16:creationId xmlns:a16="http://schemas.microsoft.com/office/drawing/2014/main" id="{B3854A1D-68DB-C105-13FA-615A2E7892A0}"/>
            </a:ext>
          </a:extLst>
        </xdr:cNvPr>
        <xdr:cNvSpPr txBox="1"/>
      </xdr:nvSpPr>
      <xdr:spPr>
        <a:xfrm>
          <a:off x="620395" y="9745345"/>
          <a:ext cx="7773670" cy="7632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800" b="1" u="sng">
              <a:solidFill>
                <a:schemeClr val="accent1"/>
              </a:solidFill>
            </a:rPr>
            <a:t>Commercial/Industrial</a:t>
          </a:r>
          <a:r>
            <a:rPr lang="en-US" sz="2800" b="1" u="sng" baseline="0">
              <a:solidFill>
                <a:schemeClr val="accent1"/>
              </a:solidFill>
            </a:rPr>
            <a:t> Incentives</a:t>
          </a:r>
          <a:endParaRPr lang="en-US" sz="2800" b="1" u="sng">
            <a:solidFill>
              <a:schemeClr val="accent1"/>
            </a:solidFill>
          </a:endParaRPr>
        </a:p>
      </xdr:txBody>
    </xdr:sp>
    <xdr:clientData/>
  </xdr:twoCellAnchor>
  <xdr:twoCellAnchor editAs="oneCell">
    <xdr:from>
      <xdr:col>1</xdr:col>
      <xdr:colOff>6350</xdr:colOff>
      <xdr:row>27</xdr:row>
      <xdr:rowOff>104775</xdr:rowOff>
    </xdr:from>
    <xdr:to>
      <xdr:col>13</xdr:col>
      <xdr:colOff>259405</xdr:colOff>
      <xdr:row>54</xdr:row>
      <xdr:rowOff>59720</xdr:rowOff>
    </xdr:to>
    <xdr:pic>
      <xdr:nvPicPr>
        <xdr:cNvPr id="11" name="Picture 10">
          <a:extLst>
            <a:ext uri="{FF2B5EF4-FFF2-40B4-BE49-F238E27FC236}">
              <a16:creationId xmlns:a16="http://schemas.microsoft.com/office/drawing/2014/main" id="{7BB8040A-DCD8-F888-32C5-BAFFF7A54EB1}"/>
            </a:ext>
          </a:extLst>
        </xdr:cNvPr>
        <xdr:cNvPicPr>
          <a:picLocks noChangeAspect="1"/>
        </xdr:cNvPicPr>
      </xdr:nvPicPr>
      <xdr:blipFill>
        <a:blip xmlns:r="http://schemas.openxmlformats.org/officeDocument/2006/relationships" r:embed="rId2"/>
        <a:stretch>
          <a:fillRect/>
        </a:stretch>
      </xdr:blipFill>
      <xdr:spPr>
        <a:xfrm>
          <a:off x="615950" y="4895850"/>
          <a:ext cx="7568255" cy="4841270"/>
        </a:xfrm>
        <a:prstGeom prst="rect">
          <a:avLst/>
        </a:prstGeom>
      </xdr:spPr>
    </xdr:pic>
    <xdr:clientData/>
  </xdr:twoCellAnchor>
  <xdr:twoCellAnchor editAs="oneCell">
    <xdr:from>
      <xdr:col>1</xdr:col>
      <xdr:colOff>9525</xdr:colOff>
      <xdr:row>1</xdr:row>
      <xdr:rowOff>0</xdr:rowOff>
    </xdr:from>
    <xdr:to>
      <xdr:col>13</xdr:col>
      <xdr:colOff>173690</xdr:colOff>
      <xdr:row>26</xdr:row>
      <xdr:rowOff>21646</xdr:rowOff>
    </xdr:to>
    <xdr:pic>
      <xdr:nvPicPr>
        <xdr:cNvPr id="13" name="Picture 12">
          <a:extLst>
            <a:ext uri="{FF2B5EF4-FFF2-40B4-BE49-F238E27FC236}">
              <a16:creationId xmlns:a16="http://schemas.microsoft.com/office/drawing/2014/main" id="{0C77C742-EDC5-16D9-DE9B-DD690E46D3A4}"/>
            </a:ext>
          </a:extLst>
        </xdr:cNvPr>
        <xdr:cNvPicPr>
          <a:picLocks noChangeAspect="1"/>
        </xdr:cNvPicPr>
      </xdr:nvPicPr>
      <xdr:blipFill>
        <a:blip xmlns:r="http://schemas.openxmlformats.org/officeDocument/2006/relationships" r:embed="rId3"/>
        <a:stretch>
          <a:fillRect/>
        </a:stretch>
      </xdr:blipFill>
      <xdr:spPr>
        <a:xfrm>
          <a:off x="619125" y="0"/>
          <a:ext cx="7479365" cy="46317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115453</xdr:colOff>
      <xdr:row>117</xdr:row>
      <xdr:rowOff>80818</xdr:rowOff>
    </xdr:from>
    <xdr:to>
      <xdr:col>11</xdr:col>
      <xdr:colOff>493966</xdr:colOff>
      <xdr:row>122</xdr:row>
      <xdr:rowOff>145390</xdr:rowOff>
    </xdr:to>
    <xdr:pic>
      <xdr:nvPicPr>
        <xdr:cNvPr id="3" name="Picture 2">
          <a:extLst>
            <a:ext uri="{FF2B5EF4-FFF2-40B4-BE49-F238E27FC236}">
              <a16:creationId xmlns:a16="http://schemas.microsoft.com/office/drawing/2014/main" id="{5125EB41-5540-4724-B0D2-084CE3226E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0271" y="25076727"/>
          <a:ext cx="4327059" cy="109985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S" id="{F027BE2D-3796-4818-899C-40405B6870D9}" userId="TOS" providerId="None"/>
  <person displayName="JacobsonEckert, Anna" id="{4673273A-DAA3-46F2-A4C7-3768BBB243F0}" userId="AJacobsonEckert@trcsolutions.com" providerId="PeoplePicker"/>
  <person displayName="Hubbert, Lauren" id="{833B267A-4094-48A0-B9A7-79BB243BB8D8}" userId="S::LHubbert@sfwater.org::29f0ab5f-9e51-4b08-a037-fbb5897391fb" providerId="AD"/>
  <person displayName="Reed, Seth" id="{788A21FE-B40E-494C-87D3-85D48F23D86A}" userId="S::SReed@trcsolutions.com::7332a66c-0b20-4e07-a7ce-b8ae7ec5ea14" providerId="AD"/>
  <person displayName="Silcox, Calder" id="{A25CC3D1-FE84-4218-A04A-1F7ECF0E0925}" userId="S::CSilcox@trcsolutions.com::a20928e2-97dd-4c8d-a652-8f1d1d8fead7" providerId="AD"/>
  <person displayName="Mensalvas, Tim" id="{13FD788F-088B-4213-B524-E170D3C06C45}" userId="S::TMensalvas@trcsolutions.com::866bafb2-4dd8-4300-b0cf-f68917f6ef5a" providerId="AD"/>
  <person displayName="JacobsonEckert, Anna" id="{8CA33159-4AA9-4D45-A000-3FB67BDFA2B4}" userId="S::AJacobsonEckert@trcsolutions.com::e7db819d-d34c-4011-a98a-a5b129d7184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153E82D-69CA-49BE-AC3F-9F9579A23B9D}" name="Commercial_Industrial_Requirements" displayName="Commercial_Industrial_Requirements" ref="A2:C2002" totalsRowShown="0">
  <autoFilter ref="A2:C2002" xr:uid="{8153E82D-69CA-49BE-AC3F-9F9579A23B9D}"/>
  <tableColumns count="3">
    <tableColumn id="1" xr3:uid="{BB000BE3-A9D1-4267-B970-23D095E08D64}" name="Total Parking Spaces"/>
    <tableColumn id="2" xr3:uid="{8EB9E49B-D814-4907-A452-37D1086D2ECD}" name="# EV Capable Spaces"/>
    <tableColumn id="3" xr3:uid="{20611C2F-775B-4A39-8AFD-2F9E27CCEE81}" name="# EVCS with EVSE"/>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AAA57BB-6745-46C9-A3C8-749F1C7667C5}" name="Multifamily_Requirements" displayName="Multifamily_Requirements" ref="E2:H2002" totalsRowShown="0" headerRowDxfId="36">
  <autoFilter ref="E2:H2002" xr:uid="{3AAA57BB-6745-46C9-A3C8-749F1C7667C5}"/>
  <tableColumns count="4">
    <tableColumn id="1" xr3:uid="{BCBE5AF6-D73F-4651-80D1-DA87A93A5EDD}" name="Total Parking Spaces"/>
    <tableColumn id="2" xr3:uid="{D9B5F6A6-6EF1-4BB1-B400-06F1BEE0F48F}" name="# EV Capable Spaces">
      <calculatedColumnFormula>ROUNDUP(E3*0.1,0.1)</calculatedColumnFormula>
    </tableColumn>
    <tableColumn id="3" xr3:uid="{CCAE4ED7-23E5-402C-A945-65DE913173AC}" name="# EV Ready Spaces">
      <calculatedColumnFormula>ROUNDUP(E3*0.25,0.1)</calculatedColumnFormula>
    </tableColumn>
    <tableColumn id="4" xr3:uid="{C59FB7D0-269F-4162-A005-CC6BF1D4067C}" name="# EVSE">
      <calculatedColumnFormula>ROUND(Multifamily_Requirements[[#This Row],[Total Parking Spaces]]*0.05,0)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D8D8446-56F5-4898-B726-85C518F83219}" name="Table2" displayName="Table2" ref="J2:M2002" totalsRowShown="0">
  <autoFilter ref="J2:M2002" xr:uid="{3D8D8446-56F5-4898-B726-85C518F83219}"/>
  <tableColumns count="4">
    <tableColumn id="1" xr3:uid="{8FD8438A-80E1-4AD1-B06F-83E230A2BBC1}" name="parking spaces"/>
    <tableColumn id="2" xr3:uid="{55DE491F-6627-4BB4-97C3-109DF4F6A58C}" name="ev capable">
      <calculatedColumnFormula>ROUNDUP(J3*0.1,0.1)</calculatedColumnFormula>
    </tableColumn>
    <tableColumn id="3" xr3:uid="{B1008993-CA2C-4809-9127-FF4457798B1D}" name="ev ready">
      <calculatedColumnFormula>ROUNDUP(J3*0.25,0.1)</calculatedColumnFormula>
    </tableColumn>
    <tableColumn id="4" xr3:uid="{F798334A-1F7A-446A-BFBA-B9628B284384}" name="evse">
      <calculatedColumnFormula>ROUNDUP(J3*0.05,0.1)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A4891C5-FEB4-4A63-85D0-01D54CB5D5FA}" name="Townhomes" displayName="Townhomes" ref="O2:R2002" totalsRowShown="0" headerRowDxfId="35" dataDxfId="34" tableBorderDxfId="33">
  <autoFilter ref="O2:R2002" xr:uid="{CA4891C5-FEB4-4A63-85D0-01D54CB5D5FA}"/>
  <tableColumns count="4">
    <tableColumn id="1" xr3:uid="{FABD6B17-8F59-466B-AF35-11EF8DE091B8}" name="Total Parking Spaces" dataDxfId="32"/>
    <tableColumn id="2" xr3:uid="{C08C234B-6C72-404A-BFD6-4F8AAF773818}" name="# EV Capable Spaces" dataDxfId="31"/>
    <tableColumn id="3" xr3:uid="{7F17C811-353C-4733-B80A-CBF9C597FFDA}" name="# EV Ready Spaces" dataDxfId="30">
      <calculatedColumnFormula>O3</calculatedColumnFormula>
    </tableColumn>
    <tableColumn id="4" xr3:uid="{A71C6213-7B2D-4B45-8E8D-73BD78C1056B}" name="# EVSE" dataDxfId="29"/>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5" dT="2023-05-10T20:26:30.54" personId="{788A21FE-B40E-494C-87D3-85D48F23D86A}" id="{293A4F00-7FB8-4B80-8D7D-8273741F106E}">
    <text>Do we still need this in addition to the box below?</text>
  </threadedComment>
</ThreadedComments>
</file>

<file path=xl/threadedComments/threadedComment2.xml><?xml version="1.0" encoding="utf-8"?>
<ThreadedComments xmlns="http://schemas.microsoft.com/office/spreadsheetml/2018/threadedcomments" xmlns:x="http://schemas.openxmlformats.org/spreadsheetml/2006/main">
  <threadedComment ref="G3" dT="2023-05-15T23:54:18.95" personId="{A25CC3D1-FE84-4218-A04A-1F7ECF0E0925}" id="{A47E0970-9B9D-43DA-9F77-25A794B968FF}">
    <text>Note; changed to 0 since we can't have 2 EV spaces with 1 total parking space. In reality the Code does not address this situation, but assuming EV capable would take precedent. Unlikely we would ever have a 1 space MF building</text>
  </threadedComment>
  <threadedComment ref="G3" dT="2023-10-17T18:41:38.46" personId="{F027BE2D-3796-4818-899C-40405B6870D9}" id="{B4543C25-938A-43F6-A233-B59D93F343F8}" parentId="{A47E0970-9B9D-43DA-9F77-25A794B968FF}">
    <text>Agreed</text>
  </threadedComment>
</ThreadedComments>
</file>

<file path=xl/threadedComments/threadedComment3.xml><?xml version="1.0" encoding="utf-8"?>
<ThreadedComments xmlns="http://schemas.microsoft.com/office/spreadsheetml/2018/threadedcomments" xmlns:x="http://schemas.openxmlformats.org/spreadsheetml/2006/main">
  <threadedComment ref="E14" dT="2023-09-21T20:07:52.14" personId="{13FD788F-088B-4213-B524-E170D3C06C45}" id="{E679559A-9F38-48FE-A294-8134E5F09EF5}">
    <text>@JacobsonEckert, Anna, the placement of the total code min stalls is awkward since it is on the same row as total stalls incentivized</text>
    <mentions>
      <mention mentionpersonId="{4673273A-DAA3-46F2-A4C7-3768BBB243F0}" mentionId="{894A800C-2027-4255-9520-CFA4B1A6A606}" startIndex="0" length="21"/>
    </mentions>
  </threadedComment>
  <threadedComment ref="D23" dT="2023-05-01T14:17:11.67" personId="{8CA33159-4AA9-4D45-A000-3FB67BDFA2B4}" id="{07949787-4669-46CD-8F8E-73545B99029A}">
    <text>Based on Terry's email 4/28</text>
  </threadedComment>
  <threadedComment ref="D34" dT="2022-07-21T15:50:19.52" personId="{833B267A-4094-48A0-B9A7-79BB243BB8D8}" id="{A14C48E7-304A-4647-8654-30E2EEB5399E}">
    <text>edited text</text>
  </threadedComment>
  <threadedComment ref="D35" dT="2022-07-21T15:50:19.52" personId="{833B267A-4094-48A0-B9A7-79BB243BB8D8}" id="{F6D8C8C5-2FCC-4594-A1DE-D04387CD1E87}">
    <text>edited text</text>
  </threadedComment>
  <threadedComment ref="D36" dT="2022-07-21T15:50:19.52" personId="{833B267A-4094-48A0-B9A7-79BB243BB8D8}" id="{AB4B1E74-1CF6-4B7C-83B5-D9046B534315}">
    <text>edited text</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pm@newcustomerjr.com"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sf-fire.org/429-sprinkler-protection-requirements-parking-spaces-associated-electric-vehicles-charging-stations" TargetMode="External"/><Relationship Id="rId7" Type="http://schemas.openxmlformats.org/officeDocument/2006/relationships/hyperlink" Target="https://www.sfenvironment.org/media/12451/download?inline" TargetMode="External"/><Relationship Id="rId2" Type="http://schemas.openxmlformats.org/officeDocument/2006/relationships/hyperlink" Target="https://www.sfpuc.org/programs/clean-energy/ev-charge-sf" TargetMode="External"/><Relationship Id="rId1" Type="http://schemas.openxmlformats.org/officeDocument/2006/relationships/hyperlink" Target="https://codes.iccsafe.org/content/CAGBC2022P1" TargetMode="External"/><Relationship Id="rId6" Type="http://schemas.openxmlformats.org/officeDocument/2006/relationships/hyperlink" Target="mailto:PowerPrograms@sfwater.org" TargetMode="External"/><Relationship Id="rId5" Type="http://schemas.openxmlformats.org/officeDocument/2006/relationships/hyperlink" Target="https://up.codes/viewer/san_francisco/ca-green-code-2022/chapter/5/nonresidential-mandatory-measures" TargetMode="External"/><Relationship Id="rId4" Type="http://schemas.openxmlformats.org/officeDocument/2006/relationships/hyperlink" Target="https://up.codes/viewer/san_francisco/ca-green-code-2022/chapter/4/residential-mandatory-measures"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7" Type="http://schemas.microsoft.com/office/2017/10/relationships/threadedComment" Target="../threadedComments/threadedComment2.xml"/><Relationship Id="rId2" Type="http://schemas.openxmlformats.org/officeDocument/2006/relationships/table" Target="../tables/table1.xml"/><Relationship Id="rId1" Type="http://schemas.openxmlformats.org/officeDocument/2006/relationships/vmlDrawing" Target="../drawings/vmlDrawing3.vml"/><Relationship Id="rId6" Type="http://schemas.openxmlformats.org/officeDocument/2006/relationships/comments" Target="../comments3.xml"/><Relationship Id="rId5" Type="http://schemas.openxmlformats.org/officeDocument/2006/relationships/table" Target="../tables/table4.xml"/><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hyperlink" Target="https://sfpuc.org/sites/default/files/documents/EV%20Charging%20Level%20Options%20and%20Considerations.pdf" TargetMode="External"/><Relationship Id="rId3" Type="http://schemas.openxmlformats.org/officeDocument/2006/relationships/hyperlink" Target="https://sfpuc.org/sites/default/files/documents/Background%20for%20Making%20Your%20EV%20Action%20Plan_0.pdf" TargetMode="External"/><Relationship Id="rId7" Type="http://schemas.openxmlformats.org/officeDocument/2006/relationships/hyperlink" Target="https://sfpuc.org/sites/default/files/documents/EV%20Charger%20Ownership%2C%20Management%2C%20and%20Billing.pdf" TargetMode="External"/><Relationship Id="rId12" Type="http://schemas.openxmlformats.org/officeDocument/2006/relationships/comments" Target="../comments5.xml"/><Relationship Id="rId2" Type="http://schemas.openxmlformats.org/officeDocument/2006/relationships/hyperlink" Target="https://sfpuc.org/sites/default/files/documents/Background%20for%20Making%20Your%20EV%20Action%20Plan_0.pdf" TargetMode="External"/><Relationship Id="rId1" Type="http://schemas.openxmlformats.org/officeDocument/2006/relationships/hyperlink" Target="https://sfpuc.org/programs/clean-energy/ev-charge-sf" TargetMode="External"/><Relationship Id="rId6" Type="http://schemas.openxmlformats.org/officeDocument/2006/relationships/hyperlink" Target="https://sfpuc.org/sites/default/files/documents/Background%20for%20Making%20Your%20EV%20Action%20Plan_0.pdf" TargetMode="External"/><Relationship Id="rId11" Type="http://schemas.openxmlformats.org/officeDocument/2006/relationships/vmlDrawing" Target="../drawings/vmlDrawing5.vml"/><Relationship Id="rId5" Type="http://schemas.openxmlformats.org/officeDocument/2006/relationships/hyperlink" Target="https://sfpuc.org/programs/clean-energy/ev-charge-sf" TargetMode="External"/><Relationship Id="rId10" Type="http://schemas.openxmlformats.org/officeDocument/2006/relationships/printerSettings" Target="../printerSettings/printerSettings7.bin"/><Relationship Id="rId4" Type="http://schemas.openxmlformats.org/officeDocument/2006/relationships/hyperlink" Target="https://sfpuc.org/sites/default/files/documents/Background%20for%20Making%20Your%20EV%20Action%20Plan_0.pdf" TargetMode="External"/><Relationship Id="rId9" Type="http://schemas.openxmlformats.org/officeDocument/2006/relationships/hyperlink" Target="https://sfpuc.org/sites/default/files/documents/Background%20for%20Making%20Your%20EV%20Action%20Plan_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F87D4-C0A3-4474-8747-5902ACCF8E9C}">
  <sheetPr>
    <pageSetUpPr fitToPage="1"/>
  </sheetPr>
  <dimension ref="A1:F25"/>
  <sheetViews>
    <sheetView tabSelected="1" zoomScale="85" zoomScaleNormal="85" workbookViewId="0">
      <selection activeCell="B2" sqref="B2:C2"/>
    </sheetView>
  </sheetViews>
  <sheetFormatPr defaultColWidth="8.5703125" defaultRowHeight="15.75" x14ac:dyDescent="0.3"/>
  <cols>
    <col min="1" max="1" width="2.42578125" style="215" customWidth="1"/>
    <col min="2" max="2" width="41.5703125" style="215" customWidth="1"/>
    <col min="3" max="3" width="71.5703125" style="232" customWidth="1"/>
    <col min="4" max="4" width="9.85546875" style="215" bestFit="1" customWidth="1"/>
    <col min="5" max="5" width="89.85546875" style="1" customWidth="1"/>
    <col min="6" max="16384" width="8.5703125" style="215"/>
  </cols>
  <sheetData>
    <row r="1" spans="1:6" s="216" customFormat="1" ht="27.6" customHeight="1" x14ac:dyDescent="0.25">
      <c r="A1" s="215"/>
      <c r="B1" s="320" t="s">
        <v>0</v>
      </c>
      <c r="C1" s="320"/>
      <c r="E1" s="217"/>
    </row>
    <row r="2" spans="1:6" ht="252.75" customHeight="1" x14ac:dyDescent="0.3">
      <c r="B2" s="318" t="s">
        <v>1</v>
      </c>
      <c r="C2" s="319"/>
    </row>
    <row r="3" spans="1:6" ht="49.5" customHeight="1" x14ac:dyDescent="0.3">
      <c r="B3" s="321" t="s">
        <v>2</v>
      </c>
      <c r="C3" s="321"/>
      <c r="D3" s="218"/>
      <c r="F3" s="218"/>
    </row>
    <row r="4" spans="1:6" ht="50.45" customHeight="1" thickBot="1" x14ac:dyDescent="0.3">
      <c r="B4" s="322" t="s">
        <v>3</v>
      </c>
      <c r="C4" s="322"/>
      <c r="D4" s="219"/>
      <c r="E4" s="215"/>
    </row>
    <row r="5" spans="1:6" ht="24" customHeight="1" thickBot="1" x14ac:dyDescent="0.3">
      <c r="B5" s="323" t="s">
        <v>4</v>
      </c>
      <c r="C5" s="324"/>
      <c r="D5" s="219"/>
      <c r="E5" s="215"/>
    </row>
    <row r="6" spans="1:6" ht="95.25" thickBot="1" x14ac:dyDescent="0.35">
      <c r="B6" s="220" t="s">
        <v>5</v>
      </c>
      <c r="C6" s="221" t="s">
        <v>6</v>
      </c>
      <c r="E6" s="215"/>
    </row>
    <row r="7" spans="1:6" ht="7.5" customHeight="1" thickBot="1" x14ac:dyDescent="0.3">
      <c r="B7" s="222"/>
      <c r="C7" s="223"/>
      <c r="E7" s="215"/>
    </row>
    <row r="8" spans="1:6" ht="95.25" thickBot="1" x14ac:dyDescent="0.3">
      <c r="B8" s="220" t="s">
        <v>7</v>
      </c>
      <c r="C8" s="224" t="s">
        <v>8</v>
      </c>
      <c r="E8" s="215"/>
    </row>
    <row r="9" spans="1:6" ht="5.45" customHeight="1" thickBot="1" x14ac:dyDescent="0.3">
      <c r="B9" s="225"/>
      <c r="C9" s="226"/>
      <c r="E9" s="215"/>
    </row>
    <row r="10" spans="1:6" ht="95.25" thickBot="1" x14ac:dyDescent="0.3">
      <c r="B10" s="220" t="s">
        <v>9</v>
      </c>
      <c r="C10" s="224" t="s">
        <v>10</v>
      </c>
      <c r="E10" s="215"/>
    </row>
    <row r="11" spans="1:6" ht="9.9499999999999993" customHeight="1" thickBot="1" x14ac:dyDescent="0.3">
      <c r="B11" s="225"/>
      <c r="C11" s="226"/>
      <c r="D11" s="227"/>
      <c r="E11" s="215"/>
    </row>
    <row r="12" spans="1:6" ht="142.5" thickBot="1" x14ac:dyDescent="0.3">
      <c r="B12" s="220" t="s">
        <v>11</v>
      </c>
      <c r="C12" s="226" t="s">
        <v>12</v>
      </c>
      <c r="E12" s="215"/>
    </row>
    <row r="13" spans="1:6" ht="6.6" customHeight="1" thickBot="1" x14ac:dyDescent="0.35">
      <c r="B13" s="225"/>
      <c r="C13" s="226"/>
      <c r="D13" s="227"/>
    </row>
    <row r="14" spans="1:6" ht="126.75" thickBot="1" x14ac:dyDescent="0.35">
      <c r="B14" s="220" t="s">
        <v>13</v>
      </c>
      <c r="C14" s="226" t="s">
        <v>14</v>
      </c>
    </row>
    <row r="15" spans="1:6" ht="5.0999999999999996" customHeight="1" thickBot="1" x14ac:dyDescent="0.35">
      <c r="B15" s="228"/>
      <c r="C15" s="226"/>
    </row>
    <row r="16" spans="1:6" x14ac:dyDescent="0.3">
      <c r="B16" s="229"/>
      <c r="C16" s="230"/>
    </row>
    <row r="17" spans="2:4" x14ac:dyDescent="0.3">
      <c r="B17" s="231"/>
      <c r="D17" s="227"/>
    </row>
    <row r="18" spans="2:4" x14ac:dyDescent="0.3">
      <c r="B18" s="229" t="s">
        <v>15</v>
      </c>
      <c r="C18" s="233"/>
    </row>
    <row r="19" spans="2:4" x14ac:dyDescent="0.3">
      <c r="B19" s="234" t="s">
        <v>16</v>
      </c>
      <c r="C19" s="235" t="s">
        <v>17</v>
      </c>
      <c r="D19" s="234" t="s">
        <v>18</v>
      </c>
    </row>
    <row r="20" spans="2:4" x14ac:dyDescent="0.3">
      <c r="B20" s="236">
        <v>1</v>
      </c>
      <c r="C20" s="237" t="s">
        <v>19</v>
      </c>
      <c r="D20" s="238">
        <v>44531</v>
      </c>
    </row>
    <row r="21" spans="2:4" ht="75.75" x14ac:dyDescent="0.3">
      <c r="B21" s="236">
        <v>2</v>
      </c>
      <c r="C21" s="237" t="s">
        <v>20</v>
      </c>
      <c r="D21" s="239">
        <v>44774</v>
      </c>
    </row>
    <row r="22" spans="2:4" ht="45.75" x14ac:dyDescent="0.3">
      <c r="B22" s="236">
        <v>3</v>
      </c>
      <c r="C22" s="237" t="s">
        <v>21</v>
      </c>
      <c r="D22" s="239">
        <v>44881</v>
      </c>
    </row>
    <row r="23" spans="2:4" x14ac:dyDescent="0.3">
      <c r="B23" s="236">
        <v>4</v>
      </c>
      <c r="C23" s="237" t="s">
        <v>22</v>
      </c>
      <c r="D23" s="239">
        <v>44911</v>
      </c>
    </row>
    <row r="24" spans="2:4" ht="75.75" x14ac:dyDescent="0.3">
      <c r="B24" s="236">
        <v>5</v>
      </c>
      <c r="C24" s="237" t="s">
        <v>23</v>
      </c>
      <c r="D24" s="239">
        <v>45061</v>
      </c>
    </row>
    <row r="25" spans="2:4" ht="60.75" x14ac:dyDescent="0.3">
      <c r="B25" s="236">
        <v>6</v>
      </c>
      <c r="C25" s="237" t="s">
        <v>24</v>
      </c>
      <c r="D25" s="239">
        <v>45170</v>
      </c>
    </row>
  </sheetData>
  <sheetProtection algorithmName="SHA-512" hashValue="nrhi/FXy9s204JVh/7Ydw9Zq4sNpITP301ZZqRcdRsuG/Gn/GlLCbTKMRXqaOJlxuYSm6vipqclKD6HONMNVaQ==" saltValue="hHJcVr7O1UhAtMNsZ4s77Q==" spinCount="100000" sheet="1" objects="1" scenarios="1"/>
  <mergeCells count="5">
    <mergeCell ref="B2:C2"/>
    <mergeCell ref="B1:C1"/>
    <mergeCell ref="B3:C3"/>
    <mergeCell ref="B4:C4"/>
    <mergeCell ref="B5:C5"/>
  </mergeCells>
  <pageMargins left="0.7" right="0.7" top="0.75" bottom="0.75" header="0.3" footer="0.3"/>
  <pageSetup paperSize="3" scale="8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F329-E004-4420-9520-C6602F10F444}">
  <sheetPr>
    <pageSetUpPr fitToPage="1"/>
  </sheetPr>
  <dimension ref="B1:O84"/>
  <sheetViews>
    <sheetView showGridLines="0" view="pageLayout" zoomScale="80" zoomScaleNormal="100" zoomScalePageLayoutView="80" workbookViewId="0">
      <selection activeCell="B49" sqref="B49"/>
    </sheetView>
  </sheetViews>
  <sheetFormatPr defaultColWidth="9.140625" defaultRowHeight="16.5" x14ac:dyDescent="0.3"/>
  <cols>
    <col min="1" max="1" width="6.85546875" style="24" customWidth="1"/>
    <col min="2" max="2" width="5.85546875" style="24" customWidth="1"/>
    <col min="3" max="3" width="14.5703125" style="24" customWidth="1"/>
    <col min="4" max="12" width="9.140625" style="24"/>
    <col min="13" max="13" width="58.42578125" style="24" customWidth="1"/>
    <col min="14" max="15" width="13.5703125" style="24" customWidth="1"/>
    <col min="16" max="16" width="9.140625" style="24" customWidth="1"/>
    <col min="17" max="16384" width="9.140625" style="24"/>
  </cols>
  <sheetData>
    <row r="1" spans="2:9" ht="34.5" x14ac:dyDescent="0.45">
      <c r="D1" s="55" t="str">
        <f>IF(ISBLANK('Basic EV Plan Inputs'!D3),"[Project Name]",'Basic EV Plan Inputs'!D3)&amp;": EV Action Plan"</f>
        <v>[Project Name]: EV Action Plan</v>
      </c>
      <c r="I1" s="50"/>
    </row>
    <row r="2" spans="2:9" ht="27" x14ac:dyDescent="0.45">
      <c r="E2" s="54" t="s">
        <v>379</v>
      </c>
      <c r="H2" s="53"/>
      <c r="I2" s="50"/>
    </row>
    <row r="3" spans="2:9" ht="10.7" customHeight="1" x14ac:dyDescent="0.45">
      <c r="E3" s="54"/>
      <c r="H3" s="53"/>
      <c r="I3" s="50"/>
    </row>
    <row r="5" spans="2:9" ht="19.5" x14ac:dyDescent="0.35">
      <c r="B5" s="50" t="s">
        <v>380</v>
      </c>
    </row>
    <row r="6" spans="2:9" x14ac:dyDescent="0.3">
      <c r="B6" s="24" t="str">
        <f>"The project's near-term EV Charging plan is to provide "&amp;'Basic EV Plan Inputs'!D4&amp;" vehicle stalls with Level 2 EV charging, and "&amp;'Basic EV Plan Inputs'!D5&amp;" vehicle stalls with EV Charging Outlets."</f>
        <v>The project's near-term EV Charging plan is to provide  vehicle stalls with Level 2 EV charging, and  vehicle stalls with EV Charging Outlets.</v>
      </c>
    </row>
    <row r="7" spans="2:9" x14ac:dyDescent="0.3">
      <c r="B7" s="24" t="str">
        <f>"The project plans to run conduit to "&amp;'Basic EV Plan Inputs'!D6&amp;" additional vehicle stalls (to reduce future infrastructure costs)."</f>
        <v>The project plans to run conduit to  additional vehicle stalls (to reduce future infrastructure costs).</v>
      </c>
    </row>
    <row r="8" spans="2:9" x14ac:dyDescent="0.3">
      <c r="B8" s="24" t="str">
        <f>"The project has "&amp;IF(ISBLANK('Basic EV Plan Inputs'!D32),"[Inputs required]",IF('Basic EV Plan Inputs'!D32="yes","selected", "not yet selected"))&amp;" an EVSE vendor for the project."</f>
        <v>The project has [Inputs required] an EVSE vendor for the project.</v>
      </c>
    </row>
    <row r="9" spans="2:9" x14ac:dyDescent="0.3">
      <c r="B9" s="24" t="str">
        <f>"The project "&amp;IF(ISBLANK('Basic EV Plan Inputs'!D9),"[Inputs required]",IF('Basic EV Plan Inputs'!D9="yes","expects", "does not expect"))&amp;" to earn LEED points for EV Charging on site."</f>
        <v>The project [Inputs required] to earn LEED points for EV Charging on site.</v>
      </c>
    </row>
    <row r="10" spans="2:9" x14ac:dyDescent="0.3">
      <c r="B10" s="24" t="str">
        <f>"In future, the site expects to have approximately "&amp;IF(ISBLANK('Basic EV Plan Inputs'!D7),"[Inputs required] ",'Basic EV Plan Inputs'!D7)&amp;" vehicle stalls with Level 2 EV charging,"</f>
        <v>In future, the site expects to have approximately [Inputs required]  vehicle stalls with Level 2 EV charging,</v>
      </c>
    </row>
    <row r="11" spans="2:9" x14ac:dyDescent="0.3">
      <c r="B11" s="24" t="str">
        <f>"and "&amp;IF(ISBLANK('Basic EV Plan Inputs'!D9),"[Inputs required] ",'Basic EV Plan Inputs'!D9)&amp;" stalls with EV Charging Outlets."</f>
        <v>and [Inputs required]  stalls with EV Charging Outlets.</v>
      </c>
    </row>
    <row r="14" spans="2:9" ht="19.5" x14ac:dyDescent="0.35">
      <c r="B14" s="50" t="s">
        <v>381</v>
      </c>
    </row>
    <row r="15" spans="2:9" x14ac:dyDescent="0.3">
      <c r="B15" s="24" t="str">
        <f>"Demand for EV charging at this site is expected to be "&amp;IF(ISBLANK('Basic EV Plan Inputs'!D11),"[Inputs required] ",'Basic EV Plan Inputs'!D11)&amp;" in the near-term and "&amp;IF(ISBLANK('Basic EV Plan Inputs'!D12),"[Inputs required] ",'Basic EV Plan Inputs'!D12)&amp;" in the longer term."</f>
        <v>Demand for EV charging at this site is expected to be Low in the near-term and [Inputs required]  in the longer term.</v>
      </c>
    </row>
    <row r="16" spans="2:9" x14ac:dyDescent="0.3">
      <c r="B16" s="24" t="str">
        <f>"The building’s users, and users of site parking, are expected to be "&amp;IF(ISBLANK('Basic EV Plan Inputs'!D10),"[Inputs required] ",'Basic EV Plan Inputs'!D10)</f>
        <v>The building’s users, and users of site parking, are expected to be Residential Owners</v>
      </c>
    </row>
    <row r="17" spans="2:15" x14ac:dyDescent="0.3">
      <c r="B17" s="24" t="str">
        <f>"Considering these and other factors, the buildings general strategy for EV Charger development is: "</f>
        <v xml:space="preserve">Considering these and other factors, the buildings general strategy for EV Charger development is: </v>
      </c>
    </row>
    <row r="18" spans="2:15" x14ac:dyDescent="0.3">
      <c r="C18" s="24" t="str">
        <f>"- During construction, "&amp;IF(ISBLANK('Basic EV Plan Inputs'!D13),"[Inputs required] ",'Basic EV Plan Inputs'!D13)</f>
        <v xml:space="preserve">- During construction, [Inputs required] </v>
      </c>
    </row>
    <row r="19" spans="2:15" x14ac:dyDescent="0.3">
      <c r="C19" s="24" t="str">
        <f>"- After the completion of construction, "&amp;IF(ISBLANK('Basic EV Plan Inputs'!D14),"[Inputs required] ",'Basic EV Plan Inputs'!D14)</f>
        <v>- After the completion of construction, individual owners will develop EV circuits and installing Level 2 EV chargers or Low Power (Level 1 Outlets) themselves, in coordination with building management.</v>
      </c>
    </row>
    <row r="22" spans="2:15" ht="19.5" x14ac:dyDescent="0.35">
      <c r="B22" s="50" t="s">
        <v>382</v>
      </c>
    </row>
    <row r="23" spans="2:15" x14ac:dyDescent="0.3">
      <c r="B23" s="26" t="s">
        <v>383</v>
      </c>
    </row>
    <row r="24" spans="2:15" x14ac:dyDescent="0.3">
      <c r="C24" s="24" t="str">
        <f>IF(ISBLANK('Basic EV Plan Inputs'!D15),"[Inputs required] ",'Basic EV Plan Inputs'!D15)</f>
        <v xml:space="preserve">[Inputs required] </v>
      </c>
    </row>
    <row r="25" spans="2:15" x14ac:dyDescent="0.3">
      <c r="B25" s="24" t="str">
        <f>"During the building's operations phase, the EV Charging investment strategy is expected to be driven by: "&amp;IF(ISBLANK('Basic EV Plan Inputs'!D16),"[Inputs required]",'Basic EV Plan Inputs'!D16)</f>
        <v>During the building's operations phase, the EV Charging investment strategy is expected to be driven by: [Inputs required]</v>
      </c>
    </row>
    <row r="26" spans="2:15" x14ac:dyDescent="0.3">
      <c r="B26" s="24" t="str">
        <f>"Representatives of the building operations team "&amp;IF(ISBLANK('Basic EV Plan Inputs'!D17),"[Inputs required]",IF('Basic EV Plan Inputs'!D17="yes","have","have not"))&amp;" provided input to this EV Action Plan."</f>
        <v>Representatives of the building operations team [Inputs required] provided input to this EV Action Plan.</v>
      </c>
    </row>
    <row r="29" spans="2:15" ht="19.5" x14ac:dyDescent="0.35">
      <c r="B29" s="50" t="s">
        <v>384</v>
      </c>
    </row>
    <row r="30" spans="2:15" x14ac:dyDescent="0.3">
      <c r="B30" s="24" t="str">
        <f>"The project will "&amp;IF(ISBLANK('Basic EV Plan Inputs'!D18),"[Inputs required]",IF('Basic EV Plan Inputs'!D18="yes","meet or exceed","not meet")&amp;" the EV ordinance requirements listed below.")</f>
        <v>The project will [Inputs required]</v>
      </c>
    </row>
    <row r="32" spans="2:15" ht="17.25" thickBot="1" x14ac:dyDescent="0.35">
      <c r="B32" s="26"/>
      <c r="C32" s="25" t="s">
        <v>384</v>
      </c>
      <c r="O32" s="25"/>
    </row>
    <row r="33" spans="2:15" x14ac:dyDescent="0.3">
      <c r="C33" s="27" t="s">
        <v>385</v>
      </c>
      <c r="D33" s="28"/>
      <c r="E33" s="28"/>
      <c r="F33" s="28"/>
      <c r="G33" s="28"/>
      <c r="H33" s="28"/>
      <c r="I33" s="28"/>
      <c r="J33" s="28"/>
      <c r="K33" s="28"/>
      <c r="L33" s="28"/>
      <c r="M33" s="29"/>
      <c r="N33" s="56">
        <f>'Code Reqts'!F5</f>
        <v>99</v>
      </c>
      <c r="O33" s="30"/>
    </row>
    <row r="34" spans="2:15" x14ac:dyDescent="0.3">
      <c r="C34" s="31" t="s">
        <v>386</v>
      </c>
      <c r="D34" s="32"/>
      <c r="E34" s="32"/>
      <c r="F34" s="33"/>
      <c r="G34" s="33"/>
      <c r="H34" s="33"/>
      <c r="I34" s="33"/>
      <c r="J34" s="33"/>
      <c r="K34" s="33"/>
      <c r="L34" s="33"/>
      <c r="M34" s="34"/>
      <c r="N34" s="57">
        <f>'Code Reqts'!F13</f>
        <v>17</v>
      </c>
      <c r="O34" s="23"/>
    </row>
    <row r="35" spans="2:15" x14ac:dyDescent="0.3">
      <c r="C35" s="35" t="s">
        <v>387</v>
      </c>
      <c r="D35" s="32"/>
      <c r="E35" s="32"/>
      <c r="F35" s="33"/>
      <c r="G35" s="33"/>
      <c r="H35" s="33"/>
      <c r="I35" s="33"/>
      <c r="J35" s="33"/>
      <c r="K35" s="33"/>
      <c r="L35" s="33"/>
      <c r="M35" s="34"/>
      <c r="N35" s="57">
        <f>'Code Reqts'!F7</f>
        <v>680</v>
      </c>
      <c r="O35" s="23"/>
    </row>
    <row r="36" spans="2:15" x14ac:dyDescent="0.3">
      <c r="C36" s="35" t="s">
        <v>388</v>
      </c>
      <c r="D36" s="32"/>
      <c r="E36" s="32"/>
      <c r="F36" s="33"/>
      <c r="G36" s="33"/>
      <c r="H36" s="33"/>
      <c r="I36" s="33"/>
      <c r="J36" s="33"/>
      <c r="K36" s="33"/>
      <c r="L36" s="33"/>
      <c r="M36" s="34"/>
      <c r="N36" s="57">
        <f>'Code Reqts'!F10+'Code Reqts'!F11</f>
        <v>4</v>
      </c>
      <c r="O36" s="23"/>
    </row>
    <row r="37" spans="2:15" x14ac:dyDescent="0.3">
      <c r="C37" s="31" t="s">
        <v>389</v>
      </c>
      <c r="D37" s="32"/>
      <c r="E37" s="32"/>
      <c r="F37" s="33"/>
      <c r="G37" s="33"/>
      <c r="H37" s="33"/>
      <c r="I37" s="33"/>
      <c r="J37" s="33"/>
      <c r="K37" s="33"/>
      <c r="L37" s="33"/>
      <c r="M37" s="34"/>
      <c r="N37" s="57">
        <f>'Code Reqts'!F11</f>
        <v>0</v>
      </c>
      <c r="O37" s="23"/>
    </row>
    <row r="38" spans="2:15" ht="17.25" thickBot="1" x14ac:dyDescent="0.35">
      <c r="C38" s="36" t="s">
        <v>390</v>
      </c>
      <c r="D38" s="37"/>
      <c r="E38" s="37"/>
      <c r="F38" s="38"/>
      <c r="G38" s="38"/>
      <c r="H38" s="38"/>
      <c r="I38" s="38"/>
      <c r="J38" s="38"/>
      <c r="K38" s="38"/>
      <c r="L38" s="38"/>
      <c r="M38" s="39"/>
      <c r="N38" s="58">
        <f>'Code Reqts'!F12</f>
        <v>13</v>
      </c>
    </row>
    <row r="39" spans="2:15" x14ac:dyDescent="0.3">
      <c r="N39" s="23"/>
    </row>
    <row r="40" spans="2:15" ht="20.25" thickBot="1" x14ac:dyDescent="0.4">
      <c r="C40" s="50" t="s">
        <v>391</v>
      </c>
    </row>
    <row r="41" spans="2:15" ht="33" x14ac:dyDescent="0.3">
      <c r="C41" s="41" t="s">
        <v>392</v>
      </c>
      <c r="D41" s="42"/>
      <c r="E41" s="28"/>
      <c r="F41" s="28"/>
      <c r="G41" s="28"/>
      <c r="H41" s="28"/>
      <c r="I41" s="28"/>
      <c r="J41" s="28"/>
      <c r="K41" s="28"/>
      <c r="L41" s="28"/>
      <c r="M41" s="28"/>
      <c r="N41" s="59" t="s">
        <v>393</v>
      </c>
      <c r="O41" s="60" t="s">
        <v>173</v>
      </c>
    </row>
    <row r="42" spans="2:15" x14ac:dyDescent="0.3">
      <c r="C42" s="43" t="str">
        <f>"Level 2 EV Chargers (EVSE) Installed    (Code minimum: ="&amp;'Code Reqts'!F10&amp;")"</f>
        <v>Level 2 EV Chargers (EVSE) Installed    (Code minimum: =4)</v>
      </c>
      <c r="D42" s="44"/>
      <c r="E42" s="32"/>
      <c r="F42" s="32"/>
      <c r="G42" s="33"/>
      <c r="H42" s="33"/>
      <c r="I42" s="33"/>
      <c r="J42" s="33"/>
      <c r="K42" s="33"/>
      <c r="L42" s="33"/>
      <c r="M42" s="33"/>
      <c r="N42" s="61">
        <f>'Incentives Scenarios'!G8</f>
        <v>16</v>
      </c>
      <c r="O42" s="62">
        <f>'Incentives Scenarios'!H8</f>
        <v>35000</v>
      </c>
    </row>
    <row r="43" spans="2:15" x14ac:dyDescent="0.3">
      <c r="C43" s="43" t="str">
        <f>"Additional Charger Ports (for which the EVSE and all additional ports are served by same 40-amp circuit)"</f>
        <v>Additional Charger Ports (for which the EVSE and all additional ports are served by same 40-amp circuit)</v>
      </c>
      <c r="D43" s="44"/>
      <c r="E43" s="32"/>
      <c r="F43" s="32"/>
      <c r="G43" s="33"/>
      <c r="H43" s="33"/>
      <c r="I43" s="33"/>
      <c r="J43" s="33"/>
      <c r="K43" s="33"/>
      <c r="L43" s="33"/>
      <c r="M43" s="33"/>
      <c r="N43" s="61">
        <f>'Incentives Scenarios'!G10</f>
        <v>0</v>
      </c>
      <c r="O43" s="62">
        <f>'Incentives Scenarios'!H10</f>
        <v>0</v>
      </c>
    </row>
    <row r="44" spans="2:15" x14ac:dyDescent="0.3">
      <c r="C44" s="43" t="str">
        <f>"EV Charging Outlets       (Code minimum: ="&amp;'Code Reqts'!F11&amp;"; excludes code-required circuits)"</f>
        <v>EV Charging Outlets       (Code minimum: =0; excludes code-required circuits)</v>
      </c>
      <c r="D44" s="44"/>
      <c r="E44" s="32"/>
      <c r="F44" s="32"/>
      <c r="G44" s="33"/>
      <c r="H44" s="33"/>
      <c r="I44" s="33"/>
      <c r="J44" s="33"/>
      <c r="K44" s="33"/>
      <c r="L44" s="33"/>
      <c r="M44" s="33"/>
      <c r="N44" s="61">
        <f>'Incentives Scenarios'!G11</f>
        <v>15</v>
      </c>
      <c r="O44" s="62">
        <f>'Incentives Scenarios'!H11</f>
        <v>15000</v>
      </c>
    </row>
    <row r="45" spans="2:15" x14ac:dyDescent="0.3">
      <c r="C45" s="43" t="str">
        <f>"Conduit for Future EV Branch Circuits        (Code minimum: ="&amp;'Code Reqts'!F12&amp;")"</f>
        <v>Conduit for Future EV Branch Circuits        (Code minimum: =13)</v>
      </c>
      <c r="D45" s="45"/>
      <c r="E45" s="46"/>
      <c r="F45" s="46"/>
      <c r="G45" s="47"/>
      <c r="H45" s="47"/>
      <c r="I45" s="47"/>
      <c r="J45" s="47"/>
      <c r="K45" s="47"/>
      <c r="L45" s="47"/>
      <c r="M45" s="47"/>
      <c r="N45" s="61">
        <f>'Incentives Scenarios'!G12</f>
        <v>0</v>
      </c>
      <c r="O45" s="62">
        <f>'Incentives Scenarios'!H12</f>
        <v>0</v>
      </c>
    </row>
    <row r="46" spans="2:15" ht="17.25" thickBot="1" x14ac:dyDescent="0.35">
      <c r="C46" s="277" t="s">
        <v>394</v>
      </c>
      <c r="D46" s="48"/>
      <c r="E46" s="49"/>
      <c r="F46" s="49"/>
      <c r="G46" s="49"/>
      <c r="H46" s="49"/>
      <c r="I46" s="49"/>
      <c r="J46" s="49"/>
      <c r="K46" s="49"/>
      <c r="L46" s="49"/>
      <c r="M46" s="49"/>
      <c r="N46" s="275">
        <f>SUM(N42:N45)</f>
        <v>31</v>
      </c>
      <c r="O46" s="276">
        <f>N46/N33</f>
        <v>0.31313131313131315</v>
      </c>
    </row>
    <row r="47" spans="2:15" x14ac:dyDescent="0.3">
      <c r="C47" s="40"/>
      <c r="N47" s="23"/>
      <c r="O47" s="63"/>
    </row>
    <row r="48" spans="2:15" ht="19.5" x14ac:dyDescent="0.35">
      <c r="B48" s="50" t="s">
        <v>307</v>
      </c>
      <c r="C48" s="40"/>
    </row>
    <row r="49" spans="2:3" x14ac:dyDescent="0.3">
      <c r="B49" s="24" t="str">
        <f>"The building's code-required EV Charging electrical capacity is "&amp;'Code Reqts'!F7&amp;" amps. After accounting for any code-required EVSE or EV Ready stalls with low-power Level 2 outlets, the remaining "&amp;'Code Reqts'!F12*40&amp;" Amps could power an additional "&amp;'Code Reqts'!F12&amp;" Level 2 chargers or "&amp;'Code Reqts'!F12*2&amp;" chargers that used circuit sharing or Lower Power Level 2 outlets."</f>
        <v>The building's code-required EV Charging electrical capacity is 680 amps. After accounting for any code-required EVSE or EV Ready stalls with low-power Level 2 outlets, the remaining 520 Amps could power an additional 13 Level 2 chargers or 26 chargers that used circuit sharing or Lower Power Level 2 outlets.</v>
      </c>
      <c r="C49" s="40"/>
    </row>
    <row r="50" spans="2:3" x14ac:dyDescent="0.3">
      <c r="B50" s="24" t="str">
        <f>"Alternatively, this amount of capacity could run Low Power (20A) EV Outlets for "&amp;'Basic EV Plan Inputs'!U4/20&amp;" vehicle stalls, or at least "&amp;'Basic EV Plan Inputs'!U4/20&amp;" stalls through 'circuit-sharing.'"</f>
        <v>Alternatively, this amount of capacity could run Low Power (20A) EV Outlets for 40 vehicle stalls, or at least 40 stalls through 'circuit-sharing.'</v>
      </c>
      <c r="C50" s="40"/>
    </row>
    <row r="51" spans="2:3" x14ac:dyDescent="0.3">
      <c r="B51" s="24" t="str">
        <f>"Through a network-based Automatic Load Management System, this capacity could be stretched to to eventually serve 100% of vehicle stalls. "</f>
        <v xml:space="preserve">Through a network-based Automatic Load Management System, this capacity could be stretched to to eventually serve 100% of vehicle stalls. </v>
      </c>
      <c r="C51" s="40"/>
    </row>
    <row r="52" spans="2:3" x14ac:dyDescent="0.3">
      <c r="B52" s="24" t="str">
        <f>"At this time, the site "&amp;IF(ISBLANK('Basic EV Plan Inputs'!D23),"[Inputs required]",IF('Basic EV Plan Inputs'!D23="yes","does","does not"))&amp;" plan to employ load management strategies, and "&amp;IF(ISBLANK('Basic EV Plan Inputs'!D24),"[Inputs required]",IF('Basic EV Plan Inputs'!D24="yes","does","does not"))&amp;" plan to add electrical capacity to"</f>
        <v>At this time, the site [Inputs required] plan to employ load management strategies, and [Inputs required] plan to add electrical capacity to</v>
      </c>
      <c r="C52" s="40"/>
    </row>
    <row r="53" spans="2:3" x14ac:dyDescent="0.3">
      <c r="B53" s="24" t="str">
        <f>"expand EV charging in the future."</f>
        <v>expand EV charging in the future.</v>
      </c>
      <c r="C53" s="40"/>
    </row>
    <row r="54" spans="2:3" x14ac:dyDescent="0.3">
      <c r="C54" s="40"/>
    </row>
    <row r="55" spans="2:3" ht="19.5" x14ac:dyDescent="0.35">
      <c r="B55" s="50" t="s">
        <v>395</v>
      </c>
      <c r="C55" s="40"/>
    </row>
    <row r="56" spans="2:3" x14ac:dyDescent="0.3">
      <c r="B56" s="24" t="str">
        <f>"In the future, the EV Charging stations are expected to be owned by: "&amp;IF(ISBLANK('Basic EV Plan Inputs'!D25),"[Inputs required] ",'Basic EV Plan Inputs'!D25)</f>
        <v xml:space="preserve">In the future, the EV Charging stations are expected to be owned by: [Inputs required] </v>
      </c>
    </row>
    <row r="57" spans="2:3" x14ac:dyDescent="0.3">
      <c r="B57" s="24" t="str">
        <f>"The site's approach to Networking for Level 2 EV Charging stations is expected to use "&amp;IF(ISBLANK('Basic EV Plan Inputs'!D26),"[Inputs required] ",'Basic EV Plan Inputs'!D26)</f>
        <v xml:space="preserve">The site's approach to Networking for Level 2 EV Charging stations is expected to use [Inputs required] </v>
      </c>
    </row>
    <row r="58" spans="2:3" x14ac:dyDescent="0.3">
      <c r="B58" s="24" t="str">
        <f>"In the future, management of EV charger maintenance and billing for the EV Charging stations will be by: "&amp;IF(ISBLANK('Basic EV Plan Inputs'!D27),"[Inputs required] ",'Basic EV Plan Inputs'!D27)</f>
        <v xml:space="preserve">In the future, management of EV charger maintenance and billing for the EV Charging stations will be by: [Inputs required] </v>
      </c>
    </row>
    <row r="59" spans="2:3" x14ac:dyDescent="0.3">
      <c r="B59" s="24" t="str">
        <f>"The electricity supply to EV Charging stations will be "&amp;IF(ISBLANK('Basic EV Plan Inputs'!D28),"[Inputs required]",IF('Basic EV Plan Inputs'!D28="yes","separate","not separate"))&amp;" from the rest of the building loads."</f>
        <v>The electricity supply to EV Charging stations will be [Inputs required] from the rest of the building loads.</v>
      </c>
    </row>
    <row r="61" spans="2:3" ht="19.5" x14ac:dyDescent="0.35">
      <c r="B61" s="50" t="s">
        <v>396</v>
      </c>
    </row>
    <row r="62" spans="2:3" x14ac:dyDescent="0.3">
      <c r="B62" s="24" t="str">
        <f>"The plan for the project is that the "&amp;IF(ISBLANK('Basic EV Plan Inputs'!D30),"[Inputs Required]",'Basic EV Plan Inputs'!D30)&amp;" will pay for the electricity (kWh and kW) for the EV Charging stations."</f>
        <v>The plan for the project is that the [Inputs Required] will pay for the electricity (kWh and kW) for the EV Charging stations.</v>
      </c>
    </row>
    <row r="63" spans="2:3" x14ac:dyDescent="0.3">
      <c r="B63" s="24" t="str">
        <f>"The project "&amp;IF(ISBLANK('Basic EV Plan Inputs'!D29),"[Inputs required]",IF('Basic EV Plan Inputs'!D29="yes","will","will not"))&amp;" charge drivers for using the EVSE."</f>
        <v>The project [Inputs required] charge drivers for using the EVSE.</v>
      </c>
    </row>
    <row r="64" spans="2:3" x14ac:dyDescent="0.3">
      <c r="B64" s="24" t="str">
        <f>"The drivers "&amp;IF(ISBLANK('Basic EV Plan Inputs'!D31),"[Inputs required]",IF('Basic EV Plan Inputs'!D31="yes","will","will not"))&amp;" pay a fee which includes annual networking costs and maintenance of the EVSE."</f>
        <v>The drivers [Inputs required] pay a fee which includes annual networking costs and maintenance of the EVSE.</v>
      </c>
    </row>
    <row r="66" spans="2:4" ht="19.5" x14ac:dyDescent="0.35">
      <c r="B66" s="50" t="s">
        <v>397</v>
      </c>
    </row>
    <row r="67" spans="2:4" x14ac:dyDescent="0.3">
      <c r="B67" s="24" t="str">
        <f>"At this time, the project's planned EV equipment vendor is "&amp;IF(ISBLANK('Basic EV Plan Inputs'!D33),"not yet determined",'Basic EV Plan Inputs'!D33)&amp;" and the EVSE model planned is "&amp;IF(ISBLANK('Basic EV Plan Inputs'!D35),"not yet determined",'Basic EV Plan Inputs'!D35)&amp;"."</f>
        <v>At this time, the project's planned EV equipment vendor is not yet determined and the EVSE model planned is not yet determined.</v>
      </c>
    </row>
    <row r="68" spans="2:4" x14ac:dyDescent="0.3">
      <c r="B68" s="24" t="str">
        <f>"The reason for this selections is "&amp;IF(ISBLANK('Basic EV Plan Inputs'!D34),"[no reason given]",'Basic EV Plan Inputs'!D34)</f>
        <v>The reason for this selections is [no reason given]</v>
      </c>
    </row>
    <row r="70" spans="2:4" ht="19.5" x14ac:dyDescent="0.35">
      <c r="B70" s="50" t="s">
        <v>398</v>
      </c>
    </row>
    <row r="71" spans="2:4" x14ac:dyDescent="0.3">
      <c r="B71" s="24" t="s">
        <v>399</v>
      </c>
    </row>
    <row r="73" spans="2:4" x14ac:dyDescent="0.3">
      <c r="C73" s="24" t="str">
        <f>IF(ISBLANK('Basic EV Plan Inputs'!D38),"[not yet]",'Basic EV Plan Inputs'!D38)</f>
        <v>[not yet]</v>
      </c>
      <c r="D73" s="24" t="s">
        <v>400</v>
      </c>
    </row>
    <row r="74" spans="2:4" x14ac:dyDescent="0.3">
      <c r="C74" s="24" t="str">
        <f>IF(ISBLANK('Basic EV Plan Inputs'!D39),"[not yet]",'Basic EV Plan Inputs'!D39)</f>
        <v>[not yet]</v>
      </c>
      <c r="D74" s="24" t="s">
        <v>401</v>
      </c>
    </row>
    <row r="75" spans="2:4" x14ac:dyDescent="0.3">
      <c r="C75" s="24" t="str">
        <f>IF(ISBLANK('Basic EV Plan Inputs'!D40),"[not yet]",'Basic EV Plan Inputs'!D40)</f>
        <v>[not yet]</v>
      </c>
      <c r="D75" s="24" t="s">
        <v>402</v>
      </c>
    </row>
    <row r="76" spans="2:4" x14ac:dyDescent="0.3">
      <c r="C76" s="24" t="str">
        <f>IF(ISBLANK('Basic EV Plan Inputs'!D41),"[not yet]",'Basic EV Plan Inputs'!D41)</f>
        <v>[not yet]</v>
      </c>
      <c r="D76" s="24" t="s">
        <v>403</v>
      </c>
    </row>
    <row r="77" spans="2:4" x14ac:dyDescent="0.3">
      <c r="C77" s="24" t="str">
        <f>IF(ISBLANK('Basic EV Plan Inputs'!D42),"[not yet]",'Basic EV Plan Inputs'!D42)</f>
        <v>[not yet]</v>
      </c>
      <c r="D77" s="24" t="s">
        <v>404</v>
      </c>
    </row>
    <row r="78" spans="2:4" x14ac:dyDescent="0.3">
      <c r="C78" s="24" t="str">
        <f>IF(ISBLANK('Basic EV Plan Inputs'!D43),"[not yet]",'Basic EV Plan Inputs'!D43)</f>
        <v>[not yet]</v>
      </c>
      <c r="D78" s="24" t="s">
        <v>405</v>
      </c>
    </row>
    <row r="79" spans="2:4" ht="19.5" x14ac:dyDescent="0.35">
      <c r="B79" s="50" t="s">
        <v>406</v>
      </c>
    </row>
    <row r="80" spans="2:4" x14ac:dyDescent="0.3">
      <c r="B80" s="24" t="s">
        <v>407</v>
      </c>
    </row>
    <row r="82" spans="3:4" x14ac:dyDescent="0.3">
      <c r="C82" s="24" t="str">
        <f>IF(ISBLANK('Basic EV Plan Inputs'!D46),"[not yet]",'Basic EV Plan Inputs'!D46)</f>
        <v>[not yet]</v>
      </c>
      <c r="D82" s="24" t="s">
        <v>408</v>
      </c>
    </row>
    <row r="83" spans="3:4" x14ac:dyDescent="0.3">
      <c r="C83" s="24" t="str">
        <f>IF(ISBLANK('Basic EV Plan Inputs'!D47),"[not yet]",'Basic EV Plan Inputs'!D47)</f>
        <v>[not yet]</v>
      </c>
      <c r="D83" s="24" t="s">
        <v>409</v>
      </c>
    </row>
    <row r="84" spans="3:4" x14ac:dyDescent="0.3">
      <c r="C84" s="24" t="str">
        <f>IF(ISBLANK('Basic EV Plan Inputs'!D48),"[not yet]",'Basic EV Plan Inputs'!D48)</f>
        <v>[not yet]</v>
      </c>
      <c r="D84" s="24" t="s">
        <v>410</v>
      </c>
    </row>
  </sheetData>
  <sheetProtection algorithmName="SHA-512" hashValue="H3F3Ge8V+dSkh9PSWQqiLwsNHLx1ms4kUAusHI48zKftDgDY8LFG5vkSUgpjqJ5jCYMh7w/INNMjLSnCNfTrNQ==" saltValue="2lGvz4qEtOJZeSaVY8NaTg==" spinCount="100000" sheet="1" objects="1" scenarios="1"/>
  <pageMargins left="0.55833333333333335" right="0.53125" top="0.78080357142857137" bottom="0.75" header="0.30758928571428573" footer="0.3"/>
  <pageSetup scale="31" fitToHeight="2" orientation="portrait" r:id="rId1"/>
  <headerFooter>
    <oddHeader>&amp;RIn C&amp;"-,Italic"ollaboration with SFPUC's
EV Charge SF Program 
&amp;"-,Regular"(Basic Template)</oddHeader>
    <oddFooter>&amp;CEV Charge SF
San Francisco Public Utilities Commission&amp;RPage &amp;P of &amp;N</oddFooter>
  </headerFooter>
  <ignoredErrors>
    <ignoredError sqref="C42 C44:C45"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5BBD3-ABF8-43F8-BE84-E3C263122104}">
  <sheetPr>
    <tabColor theme="8" tint="0.79998168889431442"/>
    <pageSetUpPr fitToPage="1"/>
  </sheetPr>
  <dimension ref="A1:R40"/>
  <sheetViews>
    <sheetView zoomScale="80" zoomScaleNormal="80" workbookViewId="0">
      <selection activeCell="F32" sqref="F32"/>
    </sheetView>
  </sheetViews>
  <sheetFormatPr defaultColWidth="8.85546875" defaultRowHeight="27" x14ac:dyDescent="0.45"/>
  <cols>
    <col min="1" max="1" width="2.5703125" style="3" customWidth="1"/>
    <col min="2" max="2" width="63.85546875" style="3" customWidth="1"/>
    <col min="3" max="3" width="51.85546875" style="3" customWidth="1"/>
    <col min="4" max="4" width="35" style="66" customWidth="1"/>
    <col min="5" max="6" width="21.42578125" style="67" customWidth="1"/>
    <col min="7" max="7" width="8.85546875" style="67" customWidth="1"/>
    <col min="8" max="10" width="8.85546875" style="3" customWidth="1"/>
    <col min="11" max="11" width="29.85546875" style="3" hidden="1" customWidth="1"/>
    <col min="12" max="12" width="35.85546875" style="3" hidden="1" customWidth="1"/>
    <col min="13" max="13" width="44.42578125" style="3" hidden="1" customWidth="1"/>
    <col min="14" max="14" width="32.42578125" style="3" hidden="1" customWidth="1"/>
    <col min="15" max="15" width="46.42578125" style="3" hidden="1" customWidth="1"/>
    <col min="16" max="18" width="8.85546875" style="3" hidden="1" customWidth="1"/>
    <col min="19" max="16384" width="8.85546875" style="3"/>
  </cols>
  <sheetData>
    <row r="1" spans="1:15" s="65" customFormat="1" ht="30" customHeight="1" x14ac:dyDescent="0.4">
      <c r="A1" s="64"/>
      <c r="B1" s="326" t="s">
        <v>5</v>
      </c>
      <c r="C1" s="326"/>
      <c r="D1" s="75"/>
    </row>
    <row r="2" spans="1:15" ht="6.6" customHeight="1" x14ac:dyDescent="0.45">
      <c r="B2" s="1"/>
      <c r="C2" s="1"/>
      <c r="D2" s="76"/>
    </row>
    <row r="3" spans="1:15" ht="81" customHeight="1" thickBot="1" x14ac:dyDescent="0.5">
      <c r="B3" s="328" t="s">
        <v>25</v>
      </c>
      <c r="C3" s="329"/>
      <c r="D3" s="329"/>
    </row>
    <row r="4" spans="1:15" ht="26.25" customHeight="1" thickTop="1" thickBot="1" x14ac:dyDescent="0.5">
      <c r="B4" s="325" t="s">
        <v>26</v>
      </c>
      <c r="C4" s="325" t="s">
        <v>5</v>
      </c>
      <c r="D4" s="327" t="s">
        <v>27</v>
      </c>
    </row>
    <row r="5" spans="1:15" ht="28.5" thickTop="1" thickBot="1" x14ac:dyDescent="0.5">
      <c r="B5" s="325"/>
      <c r="C5" s="325"/>
      <c r="D5" s="327"/>
    </row>
    <row r="6" spans="1:15" ht="28.5" thickTop="1" thickBot="1" x14ac:dyDescent="0.5">
      <c r="B6" s="77" t="s">
        <v>28</v>
      </c>
      <c r="C6" s="68"/>
      <c r="D6" s="69" t="s">
        <v>29</v>
      </c>
    </row>
    <row r="7" spans="1:15" ht="28.5" thickTop="1" thickBot="1" x14ac:dyDescent="0.5">
      <c r="B7" s="77" t="s">
        <v>30</v>
      </c>
      <c r="C7" s="68"/>
      <c r="D7" s="69"/>
    </row>
    <row r="8" spans="1:15" ht="28.5" thickTop="1" thickBot="1" x14ac:dyDescent="0.5">
      <c r="B8" s="77" t="s">
        <v>31</v>
      </c>
      <c r="C8" s="68"/>
      <c r="D8" s="69"/>
    </row>
    <row r="9" spans="1:15" ht="28.5" thickTop="1" thickBot="1" x14ac:dyDescent="0.5">
      <c r="B9" s="77" t="s">
        <v>32</v>
      </c>
      <c r="C9" s="68"/>
      <c r="D9" s="69" t="s">
        <v>33</v>
      </c>
    </row>
    <row r="10" spans="1:15" ht="28.5" thickTop="1" thickBot="1" x14ac:dyDescent="0.5">
      <c r="B10" s="77" t="s">
        <v>34</v>
      </c>
      <c r="C10" s="68"/>
      <c r="D10" s="69"/>
    </row>
    <row r="11" spans="1:15" ht="28.5" thickTop="1" thickBot="1" x14ac:dyDescent="0.5">
      <c r="B11" s="77" t="s">
        <v>35</v>
      </c>
      <c r="C11" s="68"/>
      <c r="D11" s="69"/>
    </row>
    <row r="12" spans="1:15" ht="28.5" thickTop="1" thickBot="1" x14ac:dyDescent="0.5">
      <c r="B12" s="77" t="s">
        <v>36</v>
      </c>
      <c r="C12" s="68"/>
      <c r="D12" s="69"/>
    </row>
    <row r="13" spans="1:15" ht="28.5" thickTop="1" thickBot="1" x14ac:dyDescent="0.5">
      <c r="B13" s="77" t="s">
        <v>37</v>
      </c>
      <c r="C13" s="70"/>
      <c r="D13" s="71" t="s">
        <v>38</v>
      </c>
    </row>
    <row r="14" spans="1:15" ht="28.5" thickTop="1" thickBot="1" x14ac:dyDescent="0.5">
      <c r="B14" s="77" t="s">
        <v>39</v>
      </c>
      <c r="C14" s="68"/>
      <c r="D14" s="69" t="s">
        <v>40</v>
      </c>
    </row>
    <row r="15" spans="1:15" ht="45.95" customHeight="1" thickTop="1" thickBot="1" x14ac:dyDescent="0.5">
      <c r="B15" s="264" t="s">
        <v>41</v>
      </c>
      <c r="C15" s="68" t="s">
        <v>42</v>
      </c>
      <c r="D15" s="69" t="s">
        <v>43</v>
      </c>
      <c r="K15" s="72" t="s">
        <v>44</v>
      </c>
      <c r="L15" s="72" t="s">
        <v>42</v>
      </c>
      <c r="M15" s="72" t="s">
        <v>45</v>
      </c>
      <c r="N15" s="72" t="s">
        <v>43</v>
      </c>
      <c r="O15" s="72"/>
    </row>
    <row r="16" spans="1:15" ht="45.95" customHeight="1" thickTop="1" thickBot="1" x14ac:dyDescent="0.5">
      <c r="B16" s="264" t="s">
        <v>46</v>
      </c>
      <c r="C16" s="68" t="s">
        <v>45</v>
      </c>
      <c r="D16" s="69" t="s">
        <v>47</v>
      </c>
      <c r="K16" s="72" t="s">
        <v>47</v>
      </c>
      <c r="L16" s="72" t="s">
        <v>45</v>
      </c>
      <c r="M16" s="72" t="s">
        <v>48</v>
      </c>
      <c r="N16" s="72"/>
      <c r="O16" s="72"/>
    </row>
    <row r="17" spans="2:16" ht="43.5" thickTop="1" thickBot="1" x14ac:dyDescent="0.5">
      <c r="B17" s="77" t="s">
        <v>49</v>
      </c>
      <c r="C17" s="68"/>
      <c r="D17" s="69" t="s">
        <v>50</v>
      </c>
      <c r="K17" s="72" t="s">
        <v>51</v>
      </c>
      <c r="L17" s="72" t="s">
        <v>52</v>
      </c>
      <c r="M17" s="72" t="s">
        <v>50</v>
      </c>
      <c r="N17" s="72"/>
      <c r="O17" s="72"/>
    </row>
    <row r="18" spans="2:16" ht="33.950000000000003" customHeight="1" thickTop="1" thickBot="1" x14ac:dyDescent="0.5">
      <c r="B18" s="78" t="s">
        <v>53</v>
      </c>
      <c r="C18" s="68" t="s">
        <v>54</v>
      </c>
      <c r="D18" s="69" t="s">
        <v>55</v>
      </c>
      <c r="K18" s="72" t="s">
        <v>55</v>
      </c>
      <c r="L18" s="72" t="s">
        <v>54</v>
      </c>
      <c r="M18" s="72"/>
      <c r="N18" s="72"/>
      <c r="O18" s="72"/>
    </row>
    <row r="19" spans="2:16" ht="44.1" customHeight="1" thickTop="1" thickBot="1" x14ac:dyDescent="0.5">
      <c r="B19" s="78" t="s">
        <v>56</v>
      </c>
      <c r="C19" s="68">
        <v>3</v>
      </c>
      <c r="D19" s="69">
        <v>150</v>
      </c>
      <c r="K19" s="72"/>
      <c r="L19" s="72"/>
      <c r="M19" s="72"/>
      <c r="N19" s="72"/>
      <c r="O19" s="72"/>
    </row>
    <row r="20" spans="2:16" ht="54" customHeight="1" thickTop="1" thickBot="1" x14ac:dyDescent="0.5">
      <c r="B20" s="77" t="s">
        <v>57</v>
      </c>
      <c r="C20" s="68"/>
      <c r="D20" s="69" t="s">
        <v>58</v>
      </c>
      <c r="K20" s="72" t="s">
        <v>58</v>
      </c>
      <c r="L20" s="72" t="s">
        <v>59</v>
      </c>
      <c r="M20" s="72"/>
      <c r="N20" s="72"/>
      <c r="O20" s="72"/>
    </row>
    <row r="21" spans="2:16" ht="36.6" customHeight="1" thickTop="1" thickBot="1" x14ac:dyDescent="0.5">
      <c r="B21" s="77" t="s">
        <v>60</v>
      </c>
      <c r="C21" s="68"/>
      <c r="D21" s="69" t="s">
        <v>61</v>
      </c>
      <c r="K21" s="72"/>
      <c r="L21" s="72"/>
      <c r="M21" s="72"/>
      <c r="N21" s="72"/>
      <c r="O21" s="72"/>
    </row>
    <row r="22" spans="2:16" ht="45.95" customHeight="1" thickTop="1" thickBot="1" x14ac:dyDescent="0.5">
      <c r="B22" s="77" t="s">
        <v>62</v>
      </c>
      <c r="C22" s="68"/>
      <c r="D22" s="69" t="s">
        <v>63</v>
      </c>
      <c r="K22" s="72" t="s">
        <v>64</v>
      </c>
      <c r="L22" s="72" t="s">
        <v>65</v>
      </c>
      <c r="M22" s="72" t="s">
        <v>63</v>
      </c>
      <c r="N22" s="72" t="s">
        <v>66</v>
      </c>
      <c r="O22" s="72" t="s">
        <v>67</v>
      </c>
    </row>
    <row r="23" spans="2:16" ht="43.5" thickTop="1" thickBot="1" x14ac:dyDescent="0.5">
      <c r="B23" s="77" t="s">
        <v>68</v>
      </c>
      <c r="C23" s="68"/>
      <c r="D23" s="69" t="s">
        <v>58</v>
      </c>
      <c r="K23" s="72" t="s">
        <v>58</v>
      </c>
      <c r="L23" s="72" t="s">
        <v>59</v>
      </c>
      <c r="M23" s="72"/>
      <c r="N23" s="72"/>
      <c r="O23" s="72"/>
    </row>
    <row r="24" spans="2:16" ht="28.5" thickTop="1" thickBot="1" x14ac:dyDescent="0.5">
      <c r="B24" s="77" t="s">
        <v>69</v>
      </c>
      <c r="C24" s="68"/>
      <c r="D24" s="69" t="s">
        <v>58</v>
      </c>
      <c r="K24" s="72" t="s">
        <v>58</v>
      </c>
      <c r="L24" s="72" t="s">
        <v>59</v>
      </c>
      <c r="M24" s="72" t="s">
        <v>70</v>
      </c>
      <c r="N24" s="72"/>
      <c r="O24" s="72"/>
    </row>
    <row r="25" spans="2:16" ht="28.5" thickTop="1" thickBot="1" x14ac:dyDescent="0.5">
      <c r="B25" s="77" t="s">
        <v>71</v>
      </c>
      <c r="C25" s="68"/>
      <c r="D25" s="69" t="s">
        <v>72</v>
      </c>
      <c r="K25" s="72" t="s">
        <v>72</v>
      </c>
      <c r="L25" s="72" t="s">
        <v>73</v>
      </c>
      <c r="M25" s="72" t="s">
        <v>74</v>
      </c>
      <c r="N25" s="72" t="s">
        <v>75</v>
      </c>
      <c r="O25" s="72" t="s">
        <v>76</v>
      </c>
      <c r="P25" s="72" t="s">
        <v>77</v>
      </c>
    </row>
    <row r="26" spans="2:16" ht="58.5" customHeight="1" thickTop="1" thickBot="1" x14ac:dyDescent="0.5">
      <c r="B26" s="79" t="s">
        <v>78</v>
      </c>
      <c r="C26" s="68"/>
      <c r="D26" s="69" t="s">
        <v>79</v>
      </c>
      <c r="K26" s="72" t="s">
        <v>80</v>
      </c>
      <c r="L26" s="72" t="s">
        <v>79</v>
      </c>
      <c r="M26" s="72" t="s">
        <v>81</v>
      </c>
      <c r="N26" s="72"/>
      <c r="O26" s="72"/>
    </row>
    <row r="27" spans="2:16" ht="44.1" customHeight="1" thickTop="1" thickBot="1" x14ac:dyDescent="0.5">
      <c r="B27" s="79" t="s">
        <v>82</v>
      </c>
      <c r="C27" s="68"/>
      <c r="D27" s="69" t="s">
        <v>83</v>
      </c>
      <c r="K27" s="72" t="s">
        <v>84</v>
      </c>
      <c r="L27" s="72" t="s">
        <v>83</v>
      </c>
      <c r="M27" s="72"/>
      <c r="N27" s="72"/>
      <c r="O27" s="72"/>
    </row>
    <row r="28" spans="2:16" ht="42.75" customHeight="1" thickTop="1" thickBot="1" x14ac:dyDescent="0.5">
      <c r="B28" s="79" t="s">
        <v>85</v>
      </c>
      <c r="C28" s="68"/>
      <c r="D28" s="69" t="s">
        <v>86</v>
      </c>
      <c r="K28" s="72" t="s">
        <v>86</v>
      </c>
      <c r="L28" s="72" t="s">
        <v>87</v>
      </c>
      <c r="M28" s="72" t="s">
        <v>88</v>
      </c>
      <c r="N28" s="72"/>
      <c r="O28" s="72"/>
    </row>
    <row r="29" spans="2:16" ht="43.5" thickTop="1" thickBot="1" x14ac:dyDescent="0.5">
      <c r="B29" s="79" t="s">
        <v>89</v>
      </c>
      <c r="C29" s="68"/>
      <c r="D29" s="69"/>
      <c r="K29" s="72"/>
      <c r="L29" s="72"/>
      <c r="M29" s="72"/>
      <c r="N29" s="72"/>
      <c r="O29" s="72"/>
    </row>
    <row r="30" spans="2:16" ht="36" customHeight="1" thickTop="1" thickBot="1" x14ac:dyDescent="0.5">
      <c r="B30" s="79" t="s">
        <v>90</v>
      </c>
      <c r="C30" s="68"/>
      <c r="D30" s="69"/>
      <c r="K30" s="72"/>
      <c r="L30" s="72"/>
      <c r="M30" s="72"/>
      <c r="N30" s="72"/>
      <c r="O30" s="72"/>
    </row>
    <row r="31" spans="2:16" ht="36" customHeight="1" thickTop="1" thickBot="1" x14ac:dyDescent="0.5">
      <c r="B31" s="79" t="s">
        <v>91</v>
      </c>
      <c r="C31" s="68"/>
      <c r="D31" s="69">
        <v>1</v>
      </c>
      <c r="K31" s="72"/>
      <c r="L31" s="72"/>
      <c r="M31" s="72"/>
      <c r="N31" s="72"/>
      <c r="O31" s="72"/>
    </row>
    <row r="32" spans="2:16" ht="45.6" customHeight="1" thickTop="1" thickBot="1" x14ac:dyDescent="0.5">
      <c r="B32" s="78" t="s">
        <v>92</v>
      </c>
      <c r="C32" s="68">
        <v>99</v>
      </c>
      <c r="D32" s="69">
        <v>100</v>
      </c>
      <c r="K32" s="72"/>
      <c r="L32" s="72"/>
      <c r="M32" s="72"/>
      <c r="N32" s="72"/>
      <c r="O32" s="72"/>
    </row>
    <row r="33" spans="2:15" ht="36" customHeight="1" thickTop="1" thickBot="1" x14ac:dyDescent="0.5">
      <c r="B33" s="80"/>
      <c r="C33" s="73"/>
      <c r="D33" s="74"/>
      <c r="K33" s="72"/>
      <c r="L33" s="72"/>
      <c r="M33" s="72"/>
      <c r="N33" s="72"/>
      <c r="O33" s="72"/>
    </row>
    <row r="34" spans="2:15" ht="27.75" thickTop="1" x14ac:dyDescent="0.45">
      <c r="K34" s="72"/>
      <c r="L34" s="72"/>
      <c r="M34" s="72"/>
      <c r="N34" s="72"/>
      <c r="O34" s="72"/>
    </row>
    <row r="35" spans="2:15" x14ac:dyDescent="0.45">
      <c r="K35" s="72"/>
      <c r="L35" s="72"/>
      <c r="M35" s="72"/>
      <c r="N35" s="72"/>
      <c r="O35" s="72"/>
    </row>
    <row r="36" spans="2:15" x14ac:dyDescent="0.45">
      <c r="K36" s="72"/>
      <c r="L36" s="72"/>
      <c r="M36" s="72"/>
      <c r="N36" s="72"/>
      <c r="O36" s="72"/>
    </row>
    <row r="37" spans="2:15" x14ac:dyDescent="0.45">
      <c r="K37" s="72"/>
      <c r="L37" s="72"/>
      <c r="M37" s="72"/>
      <c r="N37" s="72"/>
      <c r="O37" s="72"/>
    </row>
    <row r="38" spans="2:15" x14ac:dyDescent="0.45">
      <c r="K38" s="72"/>
      <c r="L38" s="72"/>
      <c r="M38" s="72"/>
      <c r="N38" s="72"/>
      <c r="O38" s="72"/>
    </row>
    <row r="39" spans="2:15" x14ac:dyDescent="0.45">
      <c r="K39" s="72"/>
      <c r="L39" s="72"/>
      <c r="M39" s="72"/>
      <c r="N39" s="72"/>
      <c r="O39" s="72"/>
    </row>
    <row r="40" spans="2:15" x14ac:dyDescent="0.45">
      <c r="K40" s="72"/>
      <c r="L40" s="72"/>
      <c r="M40" s="72"/>
      <c r="N40" s="72"/>
      <c r="O40" s="72"/>
    </row>
  </sheetData>
  <sheetProtection algorithmName="SHA-512" hashValue="R2C4kalBou52iLVTnpDj5UI1lgwedy6B2xEXiC9id4c27qs6knmMlNqXLMGtNdav1BY74+fBmeLpWBkZWovfWQ==" saltValue="qbvQR5U/b0TR0zOBV8+7QQ==" spinCount="100000" sheet="1" objects="1" scenarios="1"/>
  <protectedRanges>
    <protectedRange sqref="C33" name="Customers Infornation"/>
    <protectedRange sqref="C6:C14 C19" name="Customers Infornation_1"/>
    <protectedRange sqref="C21 C29:C32" name="Customers Infornation_2"/>
  </protectedRanges>
  <mergeCells count="5">
    <mergeCell ref="B4:B5"/>
    <mergeCell ref="C4:C5"/>
    <mergeCell ref="B1:C1"/>
    <mergeCell ref="D4:D5"/>
    <mergeCell ref="B3:D3"/>
  </mergeCells>
  <dataValidations xWindow="565" yWindow="743" count="14">
    <dataValidation type="list" allowBlank="1" showInputMessage="1" showErrorMessage="1" promptTitle="Valet" prompt="Are cars parked by their owner or by a valet" sqref="D28" xr:uid="{11FBA429-33AB-40FD-9474-4D2D30628483}">
      <formula1>#REF!</formula1>
    </dataValidation>
    <dataValidation type="list" allowBlank="1" showInputMessage="1" showErrorMessage="1" promptTitle="Access Control" prompt="Is the Parking Lot access controlled or open parking lot" sqref="D27" xr:uid="{2629880B-6DA8-4A37-A4E6-3DEF15FFC860}">
      <formula1>#REF!</formula1>
    </dataValidation>
    <dataValidation type="list" allowBlank="1" showInputMessage="1" showErrorMessage="1" sqref="D20 D22 D15" xr:uid="{3A1A6312-C435-41FB-A4B3-249D7DCCEC23}">
      <formula1>#REF!</formula1>
    </dataValidation>
    <dataValidation type="list" allowBlank="1" showInputMessage="1" showErrorMessage="1" promptTitle="Vehicle Electric Service" prompt="Will there be dedicated electric service for electric vehicles?" sqref="D23" xr:uid="{77229738-A71D-4698-8D9D-CC90C8E90B01}">
      <formula1>#REF!</formula1>
    </dataValidation>
    <dataValidation type="list" allowBlank="1" showInputMessage="1" showErrorMessage="1" promptTitle="Private/Public Parking" prompt="Will parking be private, public, or mixed?" sqref="D26" xr:uid="{955AD085-10DF-4B7D-9C92-3E8747516BB7}">
      <formula1>#REF!</formula1>
    </dataValidation>
    <dataValidation type="list" allowBlank="1" showErrorMessage="1" promptTitle="EV Load Management" sqref="D24" xr:uid="{AA420952-11AD-4902-9866-D1A0B1D1DA1A}">
      <formula1>#REF!</formula1>
    </dataValidation>
    <dataValidation type="list" allowBlank="1" showErrorMessage="1" prompt="What is the primary motivation for installing Electric Vehicle Charging Stations?" sqref="D25" xr:uid="{B8A5CE34-F6E1-49D1-9F97-9776215326D0}">
      <formula1>#REF!</formula1>
    </dataValidation>
    <dataValidation type="list" allowBlank="1" showInputMessage="1" showErrorMessage="1" promptTitle="Affordable Housing" prompt="Does the property contain affordable housing or market rate units? If both, please choose affordable." sqref="D18" xr:uid="{58CE72C1-1D65-4C38-8BF3-11C21207E247}">
      <formula1>#REF!</formula1>
    </dataValidation>
    <dataValidation type="list" allowBlank="1" showInputMessage="1" showErrorMessage="1" promptTitle="Unit Ownership" prompt="Are units in the building owned, rented, or a combination of both?" sqref="D17" xr:uid="{6A0F1AB5-A55C-4DC3-935D-138364742DB9}">
      <formula1>#REF!</formula1>
    </dataValidation>
    <dataValidation type="list" errorStyle="warning" allowBlank="1" showInputMessage="1" showErrorMessage="1" error="Note; input is not from drop down options." prompt="Please select from the drop down options." sqref="C20 C22 C15" xr:uid="{45B01456-AE27-43E1-86E6-3A27659F5517}">
      <formula1>$K15:$N15</formula1>
    </dataValidation>
    <dataValidation type="list" errorStyle="warning" allowBlank="1" showInputMessage="1" showErrorMessage="1" error="Note; input is not from drop down options." prompt="Please select from the drop down options." sqref="C17 C24 C26 C16" xr:uid="{95699CA3-695E-49B1-AEAC-5DCA6C92B3AE}">
      <formula1>$K16:$M16</formula1>
    </dataValidation>
    <dataValidation type="list" errorStyle="warning" allowBlank="1" showInputMessage="1" showErrorMessage="1" error="Note; input is not from drop down options." prompt="Please select from the drop down options." sqref="C18 C23 C27" xr:uid="{B1914DCA-162E-4557-871B-80BADD1580A3}">
      <formula1>$K18:$L18</formula1>
    </dataValidation>
    <dataValidation type="list" errorStyle="warning" allowBlank="1" showInputMessage="1" showErrorMessage="1" error="Note; input is not from drop down options." prompt="Please select from the drop down options." sqref="C25" xr:uid="{7B801825-FFE5-4723-8E28-D3300A623DC5}">
      <formula1>$K$25:$P$25</formula1>
    </dataValidation>
    <dataValidation type="list" errorStyle="warning" allowBlank="1" showInputMessage="1" showErrorMessage="1" error="Note; input is not from drop down options." prompt="Please select from the drop down options." sqref="C28" xr:uid="{C4558A7E-019D-47FF-B5D3-0BEBC06FAD15}">
      <formula1>$K$28:$M$28</formula1>
    </dataValidation>
  </dataValidations>
  <hyperlinks>
    <hyperlink ref="D13" r:id="rId1" xr:uid="{F2D3C88D-16F6-4790-AE88-57E15B4B2EF3}"/>
  </hyperlinks>
  <pageMargins left="0.7" right="0.7" top="0.75" bottom="0.75" header="0.3" footer="0.3"/>
  <pageSetup paperSize="3" scale="58" orientation="landscape"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F8B7-9193-49D0-9D0C-3C5364EF725E}">
  <dimension ref="B172:C244"/>
  <sheetViews>
    <sheetView workbookViewId="0">
      <selection activeCell="D249" sqref="D249"/>
    </sheetView>
  </sheetViews>
  <sheetFormatPr defaultRowHeight="15" x14ac:dyDescent="0.25"/>
  <sheetData>
    <row r="172" spans="2:3" x14ac:dyDescent="0.25">
      <c r="C172" s="272"/>
    </row>
    <row r="173" spans="2:3" x14ac:dyDescent="0.25">
      <c r="C173" s="272"/>
    </row>
    <row r="174" spans="2:3" x14ac:dyDescent="0.25">
      <c r="C174" s="272"/>
    </row>
    <row r="175" spans="2:3" x14ac:dyDescent="0.25">
      <c r="C175" s="272"/>
    </row>
    <row r="176" spans="2:3" x14ac:dyDescent="0.25">
      <c r="B176" s="272"/>
      <c r="C176" s="272"/>
    </row>
    <row r="237" spans="2:2" ht="18" x14ac:dyDescent="0.25">
      <c r="B237" s="271" t="s">
        <v>93</v>
      </c>
    </row>
    <row r="238" spans="2:2" x14ac:dyDescent="0.25">
      <c r="B238" s="299" t="s">
        <v>94</v>
      </c>
    </row>
    <row r="239" spans="2:2" x14ac:dyDescent="0.25">
      <c r="B239" s="299" t="s">
        <v>95</v>
      </c>
    </row>
    <row r="240" spans="2:2" x14ac:dyDescent="0.25">
      <c r="B240" s="299" t="s">
        <v>96</v>
      </c>
    </row>
    <row r="241" spans="2:2" x14ac:dyDescent="0.25">
      <c r="B241" s="299" t="s">
        <v>97</v>
      </c>
    </row>
    <row r="242" spans="2:2" x14ac:dyDescent="0.25">
      <c r="B242" s="273" t="s">
        <v>98</v>
      </c>
    </row>
    <row r="243" spans="2:2" x14ac:dyDescent="0.25">
      <c r="B243" s="273" t="s">
        <v>99</v>
      </c>
    </row>
    <row r="244" spans="2:2" x14ac:dyDescent="0.25">
      <c r="B244" s="273" t="s">
        <v>100</v>
      </c>
    </row>
  </sheetData>
  <sheetProtection algorithmName="SHA-512" hashValue="Xy/qZFPw+eJo6vcZgUGEYBkUGhFT12oHWt0Ylvv05QQxQHu40nzqgGDp4+koX0Ur+PiQFmUb8Z/2E7h4oqG60Q==" saltValue="e4uOLkwAeByQB9H9JuS6tQ==" spinCount="100000" sheet="1" objects="1" scenarios="1"/>
  <hyperlinks>
    <hyperlink ref="B242" r:id="rId1" display="https://codes.iccsafe.org/content/CAGBC2022P1" xr:uid="{0D57BA04-A711-439E-88ED-D3633D0AFF73}"/>
    <hyperlink ref="B238" r:id="rId2" display="https://www.sfpuc.org/programs/clean-energy/ev-charge-sf" xr:uid="{4D328DDA-D47E-4F7F-ADF2-180C5FA779B0}"/>
    <hyperlink ref="B239" r:id="rId3" display="2.     SF Fire Department Administrative Bulletin, https://sf-fire.org/429-sprinkler-protection-requirements-parking-spaces-associated-electric-vehicles-charging-stations" xr:uid="{73A7C78F-198A-45E1-93BB-2094FB33E4FD}"/>
    <hyperlink ref="B240" r:id="rId4" location="4.106.4" xr:uid="{960243C9-8839-4CF2-8142-E4308BB3F5D2}"/>
    <hyperlink ref="B241" r:id="rId5" location="5.106.5.3" xr:uid="{E5527B28-1FFC-4F65-A328-E5C3E9BF4116}"/>
    <hyperlink ref="B244" r:id="rId6" xr:uid="{E44FEB05-6D83-4CB7-805E-E088C14096E5}"/>
    <hyperlink ref="B243" r:id="rId7" xr:uid="{66B5DD94-1CDC-429F-AE44-4437229CDC08}"/>
  </hyperlinks>
  <pageMargins left="0.7" right="0.7" top="0.75" bottom="0.75" header="0.3" footer="0.3"/>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4F1C0-2922-426D-B5FA-118057B58E25}">
  <sheetPr>
    <pageSetUpPr fitToPage="1"/>
  </sheetPr>
  <dimension ref="A1:Z44"/>
  <sheetViews>
    <sheetView topLeftCell="B1" zoomScale="70" zoomScaleNormal="70" workbookViewId="0">
      <selection activeCell="F10" sqref="F10"/>
    </sheetView>
  </sheetViews>
  <sheetFormatPr defaultColWidth="9.140625" defaultRowHeight="15.75" x14ac:dyDescent="0.3"/>
  <cols>
    <col min="1" max="1" width="3.42578125" style="3" customWidth="1"/>
    <col min="2" max="2" width="53.140625" style="3" customWidth="1"/>
    <col min="3" max="3" width="27" style="3" customWidth="1"/>
    <col min="4" max="4" width="25.5703125" style="3" customWidth="1"/>
    <col min="5" max="5" width="58" style="3" customWidth="1"/>
    <col min="6" max="6" width="32.42578125" style="3" customWidth="1"/>
    <col min="7" max="7" width="23.42578125" style="3" customWidth="1"/>
    <col min="8" max="8" width="67" style="3" customWidth="1"/>
    <col min="9" max="9" width="30.42578125" style="3" customWidth="1"/>
    <col min="10" max="10" width="13.5703125" style="3" customWidth="1"/>
    <col min="11" max="18" width="9.140625" style="3" customWidth="1"/>
    <col min="19" max="19" width="48.85546875" style="3" customWidth="1"/>
    <col min="20" max="20" width="48.5703125" style="3" customWidth="1"/>
    <col min="21" max="21" width="42.5703125" style="3" customWidth="1"/>
    <col min="22" max="22" width="44.42578125" style="3" customWidth="1"/>
    <col min="23" max="23" width="84" style="3" customWidth="1"/>
    <col min="24" max="24" width="35" style="3" customWidth="1"/>
    <col min="25" max="25" width="18.5703125" style="3" customWidth="1"/>
    <col min="26" max="45" width="9.140625" style="3" customWidth="1"/>
    <col min="46" max="16384" width="9.140625" style="3"/>
  </cols>
  <sheetData>
    <row r="1" spans="1:11" s="2" customFormat="1" ht="33.950000000000003" customHeight="1" x14ac:dyDescent="0.3">
      <c r="A1" s="3"/>
      <c r="B1" s="338" t="s">
        <v>101</v>
      </c>
      <c r="C1" s="338"/>
      <c r="D1" s="338"/>
      <c r="E1" s="338"/>
    </row>
    <row r="2" spans="1:11" ht="68.45" customHeight="1" x14ac:dyDescent="0.3">
      <c r="B2" s="339" t="s">
        <v>102</v>
      </c>
      <c r="C2" s="340"/>
      <c r="D2" s="340"/>
      <c r="E2" s="340"/>
      <c r="F2" s="340"/>
      <c r="G2" s="4"/>
      <c r="H2" s="4"/>
      <c r="I2" s="4"/>
      <c r="J2" s="4"/>
      <c r="K2" s="4"/>
    </row>
    <row r="3" spans="1:11" ht="36" customHeight="1" thickBot="1" x14ac:dyDescent="0.35">
      <c r="C3" s="274"/>
      <c r="D3" s="274"/>
      <c r="E3" s="294" t="s">
        <v>103</v>
      </c>
      <c r="F3" s="296" t="str">
        <f>'Customer Info'!C16</f>
        <v>Commercial / Industrial</v>
      </c>
      <c r="G3" s="4"/>
      <c r="H3" s="4"/>
      <c r="I3" s="4"/>
      <c r="J3" s="4"/>
      <c r="K3" s="4"/>
    </row>
    <row r="4" spans="1:11" ht="30.75" customHeight="1" thickBot="1" x14ac:dyDescent="0.4">
      <c r="B4" s="270" t="s">
        <v>104</v>
      </c>
      <c r="C4" s="5"/>
      <c r="D4" s="5"/>
      <c r="E4" s="5"/>
      <c r="F4" s="6" t="s">
        <v>105</v>
      </c>
      <c r="G4" s="4"/>
      <c r="H4" s="7"/>
      <c r="I4" s="7"/>
      <c r="J4" s="7"/>
      <c r="K4" s="7"/>
    </row>
    <row r="5" spans="1:11" ht="30.75" customHeight="1" thickBot="1" x14ac:dyDescent="0.4">
      <c r="B5" s="8" t="s">
        <v>106</v>
      </c>
      <c r="C5" s="9" t="s">
        <v>107</v>
      </c>
      <c r="D5" s="10"/>
      <c r="E5" s="10"/>
      <c r="F5" s="51">
        <f>'Customer Info'!C32</f>
        <v>99</v>
      </c>
      <c r="G5" s="11" t="s">
        <v>108</v>
      </c>
      <c r="H5" s="12"/>
      <c r="I5" s="13"/>
      <c r="J5" s="7"/>
      <c r="K5" s="7"/>
    </row>
    <row r="6" spans="1:11" ht="45" customHeight="1" thickBot="1" x14ac:dyDescent="0.55000000000000004">
      <c r="B6" s="341" t="s">
        <v>109</v>
      </c>
      <c r="C6" s="342"/>
      <c r="D6" s="342"/>
      <c r="E6" s="342"/>
      <c r="F6" s="342"/>
      <c r="G6" s="343"/>
      <c r="H6" s="240"/>
      <c r="I6" s="7"/>
      <c r="J6" s="7"/>
      <c r="K6" s="7"/>
    </row>
    <row r="7" spans="1:11" ht="75.95" customHeight="1" x14ac:dyDescent="0.35">
      <c r="B7" s="346" t="s">
        <v>110</v>
      </c>
      <c r="C7" s="351" t="str" cm="1">
        <f t="array" ref="C7">_xlfn.IFS(AND('Customer Info'!$C$16&lt;&gt;"Commercial / Industrial",'Customer Info'!$C$19&gt;=20),U38,AND('Customer Info'!$C$16&lt;&gt;"Commercial / Industrial",'Customer Info'!$C$19&lt;=19),T38,'Customer Info'!$C$16="Townhomes/Duplex",CONCATENATE(V38,F13," ",X38, " ",Y38),'Customer Info'!$C$16="Commercial / Industrial",CONCATENATE(W38," ",Z38," ",X38," ",Z38," ",Y38))</f>
        <v>The San Francisco Green Building Code requires EV-dedicated electrical capacity for the site to be sized for simultaneous 40A Level 2 EVSE charging in 17 total vehicle stalls. Thus, the load calculation is: 17 vehicle stalls X 40 amps = EV Capacity Reqt.    
Given NEC 625 and SF City requirements it must be calculated and designed to provide the service as “dedicated and continuous” meaning that the load is not shared with any other devices on the property.</v>
      </c>
      <c r="D7" s="352"/>
      <c r="E7" s="353"/>
      <c r="F7" s="357">
        <f>IF('Customer Info'!C16="Townhomes/Duplex",'Code Reqts'!F5*40, IF(F11=0, SUM(F10*40,F12*40), SUM(F10*40,F11*20,F12*40)))</f>
        <v>680</v>
      </c>
      <c r="G7" s="330" t="s">
        <v>111</v>
      </c>
      <c r="I7" s="13"/>
    </row>
    <row r="8" spans="1:11" ht="76.5" customHeight="1" thickBot="1" x14ac:dyDescent="0.4">
      <c r="B8" s="347"/>
      <c r="C8" s="354"/>
      <c r="D8" s="355"/>
      <c r="E8" s="356"/>
      <c r="F8" s="358"/>
      <c r="G8" s="331"/>
      <c r="I8" s="13"/>
    </row>
    <row r="9" spans="1:11" ht="76.5" customHeight="1" thickBot="1" x14ac:dyDescent="0.4">
      <c r="A9"/>
      <c r="C9" s="332"/>
      <c r="D9" s="332"/>
      <c r="E9" s="332"/>
      <c r="F9" s="23"/>
      <c r="G9" s="247"/>
      <c r="H9" s="7"/>
      <c r="I9" s="13"/>
    </row>
    <row r="10" spans="1:11" ht="55.5" customHeight="1" thickBot="1" x14ac:dyDescent="0.4">
      <c r="B10" s="6" t="s">
        <v>112</v>
      </c>
      <c r="C10" s="344" t="str">
        <f>IF(AND('Customer Info'!C16="Residential",'Customer Info'!C19&lt;20),'Code Reqts'!T42,IF(AND('Customer Info'!C16="Residential",'Customer Info'!C19&gt;=20),'Code Reqts'!U42,IF('Customer Info'!C16="Townhomes/Duplex",V42,CONCATENATE(W42," ",Y42," ",X42))))</f>
        <v>For 4 vehicle stalls, there must be a complete 40A circuit with a Level 2 charging station installed.</v>
      </c>
      <c r="D10" s="344"/>
      <c r="E10" s="345"/>
      <c r="F10" s="300" cm="1">
        <f t="array" ref="F10">_xlfn.IFS('Customer Info'!C16="",0,AND('Customer Info'!C16="Residential",'Customer Info'!C19&lt;20),_xlfn.XLOOKUP($F$5,Multifamily_Requirements[Total Parking Spaces],Multifamily_Requirements['# EVSE]),AND('Customer Info'!C16="Residential",'Customer Info'!C19&gt;19),_xlfn.XLOOKUP($F$5,Table2[parking spaces],Table2[evse]),'Customer Info'!C16="Townhomes/Duplex",_xlfn.XLOOKUP('Code Reqts'!F5,Townhomes[Total Parking Spaces],Townhomes['# EVSE]),'Customer Info'!C16= "Commercial / Industrial", _xlfn.XLOOKUP('Code Reqts'!$F$5,Commercial_Industrial_Requirements[Total Parking Spaces],Commercial_Industrial_Requirements['# EVCS with EVSE]))</f>
        <v>4</v>
      </c>
      <c r="G10" s="263" t="s">
        <v>113</v>
      </c>
      <c r="H10" s="7"/>
      <c r="I10" s="7"/>
    </row>
    <row r="11" spans="1:11" ht="120" customHeight="1" thickBot="1" x14ac:dyDescent="0.4">
      <c r="B11" s="15" t="s">
        <v>114</v>
      </c>
      <c r="C11" s="348" t="str">
        <f>IF(AND('Customer Info'!C16="Residential",'Customer Info'!C32&lt;20),'Code Reqts'!T43,IF(AND('Customer Info'!C16="Residential",'Customer Info'!C32&gt;=20),'Code Reqts'!U43,IF('Customer Info'!C16="Townhomes/Duplex",'Code Reqts'!V43,'Code Reqts'!W43)))</f>
        <v>There are no code requirements for installing EV-ready parking stalls in this property type.</v>
      </c>
      <c r="D11" s="349"/>
      <c r="E11" s="349"/>
      <c r="F11" s="301" cm="1">
        <f t="array" ref="F11">_xlfn.IFS(AND('Customer Info'!C16="Residential",$F$5=1),0,AND('Customer Info'!C16="Residential",$F$5&lt;3), ROUNDUP(0.25*$F$5,0)-F10,AND('Customer Info'!C16="Residential",$F$5&gt;2), ROUNDUP(0.25*$F$5,0), 'Customer Info'!C16="Townhomes/Duplex",'Code Reqts'!F5,'Customer Info'!C16="Commercial / Industrial",0)</f>
        <v>0</v>
      </c>
      <c r="G11" s="16" t="s">
        <v>115</v>
      </c>
      <c r="H11" s="17"/>
    </row>
    <row r="12" spans="1:11" ht="86.45" customHeight="1" thickTop="1" thickBot="1" x14ac:dyDescent="0.55000000000000004">
      <c r="B12" s="14" t="s">
        <v>116</v>
      </c>
      <c r="C12" s="350" t="str">
        <f>IF(AND('Customer Info'!C16="Residential",'Customer Info'!C32&lt;20),'Code Reqts'!T44,IF(AND('Customer Info'!C16="Residential",'Customer Info'!C32&gt;=20),'Code Reqts'!U44,IF('Customer Info'!C16="Townhomes/Duplex",'Code Reqts'!V44,CONCATENATE(W44," ",F12," ",X44))))</f>
        <v xml:space="preserve">For an additional 13 vehicle stalls, the electrical service must be sized to provide the capacity (i.e., amps) for a future, dedicated 40 amp, 208/240V circuit to each vehicle stall, AND the electrical panel(s) must be sized to support the future installation of 2-pole 40A breakers for each of those circuits. Raceways (conduit) from the panel to the proposed EV capable spaces are required as well.
Note: circuit breaker installation not required for these additional vehicle stalls. </v>
      </c>
      <c r="D12" s="350"/>
      <c r="E12" s="350"/>
      <c r="F12" s="302" cm="1">
        <f t="array" ref="F12">_xlfn.IFS(AND('Customer Info'!C16="Residential",$F$5&gt;1), ROUNDUP(0.1*$F$5,0),AND('Customer Info'!C16="Residential",$F$5=1),ROUNDUP(0.1*$F$5,0)-F10,'Customer Info'!C16="Townhomes/Duplex",0,'Customer Info'!C16="Commercial / Industrial", (ROUNDUP(F13,0.1)-F10))</f>
        <v>13</v>
      </c>
      <c r="G12" s="6" t="s">
        <v>117</v>
      </c>
      <c r="H12" s="240"/>
      <c r="I12" s="7"/>
    </row>
    <row r="13" spans="1:11" ht="86.45" customHeight="1" thickBot="1" x14ac:dyDescent="0.55000000000000004">
      <c r="B13" s="14" t="s">
        <v>118</v>
      </c>
      <c r="C13" s="350"/>
      <c r="D13" s="350"/>
      <c r="E13" s="350"/>
      <c r="F13" s="303" cm="1">
        <f t="array" ref="F13">_xlfn.IFS('Customer Info'!C16="",0,AND('Customer Info'!C16="Residential",'Customer Info'!C19&lt;20),SUM(_xlfn.XLOOKUP($F$5,Multifamily_Requirements[Total Parking Spaces],Multifamily_Requirements['# EV Ready Spaces]),_xlfn.XLOOKUP($F$5,Multifamily_Requirements[Total Parking Spaces],Multifamily_Requirements['# EV Capable Spaces]),_xlfn.XLOOKUP($F$5,Multifamily_Requirements[Total Parking Spaces],Multifamily_Requirements['# EVSE])),AND('Customer Info'!C16="Residential",'Customer Info'!C19&gt;19),SUM(_xlfn.XLOOKUP($F$5,Table2[parking spaces],Table2[ev capable]),_xlfn.XLOOKUP($F$5,Table2[parking spaces],Table2[ev ready]),_xlfn.XLOOKUP($F$5,Table2[parking spaces],Table2[evse])),'Customer Info'!C16="Townhomes/Duplex",SUM(_xlfn.XLOOKUP($F$5,Townhomes[Total Parking Spaces],Townhomes['# EV Ready Spaces]),_xlfn.XLOOKUP($F$5,Townhomes[Total Parking Spaces],Townhomes['# EV Capable Spaces]),_xlfn.XLOOKUP($F$5,Townhomes[Total Parking Spaces],Townhomes['# EVSE])),'Customer Info'!C16= "Commercial / Industrial", _xlfn.XLOOKUP('Code Reqts'!F5,Commercial_Industrial_Requirements[Total Parking Spaces],Commercial_Industrial_Requirements['# EV Capable Spaces]))</f>
        <v>17</v>
      </c>
      <c r="G13" s="6" t="s">
        <v>119</v>
      </c>
      <c r="H13" s="240"/>
      <c r="I13" s="7"/>
    </row>
    <row r="14" spans="1:11" ht="27.95" customHeight="1" x14ac:dyDescent="0.35">
      <c r="C14" s="18"/>
      <c r="D14" s="18"/>
      <c r="E14" s="18"/>
      <c r="F14" s="19"/>
      <c r="G14" s="20"/>
      <c r="H14" s="7"/>
      <c r="I14" s="7"/>
      <c r="J14" s="4"/>
      <c r="K14" s="4"/>
    </row>
    <row r="15" spans="1:11" ht="16.5" x14ac:dyDescent="0.3">
      <c r="B15" s="52" t="s">
        <v>120</v>
      </c>
    </row>
    <row r="16" spans="1:11" ht="16.5" x14ac:dyDescent="0.3">
      <c r="B16" s="21" t="s">
        <v>121</v>
      </c>
    </row>
    <row r="35" spans="19:26" ht="16.5" thickBot="1" x14ac:dyDescent="0.35"/>
    <row r="36" spans="19:26" ht="16.5" thickBot="1" x14ac:dyDescent="0.35">
      <c r="S36" s="361" t="s">
        <v>122</v>
      </c>
      <c r="T36" s="362"/>
      <c r="U36" s="362"/>
      <c r="V36" s="362"/>
      <c r="W36" s="362"/>
      <c r="X36" s="362"/>
      <c r="Y36" s="363"/>
    </row>
    <row r="37" spans="19:26" ht="16.5" thickBot="1" x14ac:dyDescent="0.35">
      <c r="S37" s="259"/>
      <c r="T37" s="283" t="s">
        <v>123</v>
      </c>
      <c r="U37" s="283" t="s">
        <v>124</v>
      </c>
      <c r="V37" s="281" t="s">
        <v>125</v>
      </c>
      <c r="W37" s="333" t="s">
        <v>126</v>
      </c>
      <c r="X37" s="334"/>
      <c r="Y37" s="335"/>
    </row>
    <row r="38" spans="19:26" ht="132.75" customHeight="1" thickBot="1" x14ac:dyDescent="0.35">
      <c r="S38" s="282" t="s">
        <v>127</v>
      </c>
      <c r="T38" s="284" t="s">
        <v>128</v>
      </c>
      <c r="U38" s="284" t="s">
        <v>129</v>
      </c>
      <c r="V38" s="284" t="s">
        <v>130</v>
      </c>
      <c r="W38" s="284" t="s">
        <v>131</v>
      </c>
      <c r="X38" s="289" t="s">
        <v>132</v>
      </c>
      <c r="Y38" s="290" t="s">
        <v>133</v>
      </c>
      <c r="Z38" s="3">
        <f>VLOOKUP('Customer Info'!C32,Commercial_Industrial_Requirements[#All],2,FALSE)</f>
        <v>17</v>
      </c>
    </row>
    <row r="39" spans="19:26" ht="83.25" customHeight="1" x14ac:dyDescent="0.3">
      <c r="S39" s="336" t="s">
        <v>110</v>
      </c>
      <c r="T39" s="364">
        <f>ROUNDUP('Customer Info'!C32*0.1,0.1)*40+ROUNDUP('Customer Info'!C32*0.25,0.1)*20</f>
        <v>900</v>
      </c>
      <c r="U39" s="364">
        <f>ROUNDUP('Customer Info'!C32*0.15,0.1)*40+ROUNDUP('Customer Info'!C32*0.25,0.1)*20</f>
        <v>1100</v>
      </c>
      <c r="V39" s="364">
        <f>40*F5</f>
        <v>3960</v>
      </c>
      <c r="W39" s="364" t="s">
        <v>134</v>
      </c>
      <c r="X39" s="359"/>
      <c r="Y39" s="359"/>
    </row>
    <row r="40" spans="19:26" ht="16.5" thickBot="1" x14ac:dyDescent="0.35">
      <c r="S40" s="337"/>
      <c r="T40" s="365"/>
      <c r="U40" s="365"/>
      <c r="V40" s="365"/>
      <c r="W40" s="365"/>
      <c r="X40" s="360"/>
      <c r="Y40" s="360"/>
    </row>
    <row r="41" spans="19:26" ht="16.5" thickBot="1" x14ac:dyDescent="0.35">
      <c r="S41" s="259"/>
      <c r="Y41" s="260"/>
    </row>
    <row r="42" spans="19:26" ht="120.6" customHeight="1" thickBot="1" x14ac:dyDescent="0.35">
      <c r="S42" s="6" t="s">
        <v>112</v>
      </c>
      <c r="T42" s="291" t="s">
        <v>135</v>
      </c>
      <c r="U42" s="291" t="s">
        <v>136</v>
      </c>
      <c r="V42" s="291" t="s">
        <v>135</v>
      </c>
      <c r="W42" s="248" t="s">
        <v>137</v>
      </c>
      <c r="X42" s="290" t="s">
        <v>138</v>
      </c>
      <c r="Y42" s="284">
        <f>IF('Customer Info'!C16="Residential",VLOOKUP('Customer Info'!C32,Multifamily_Requirements[#All],4,FALSE),VLOOKUP('Customer Info'!C32,Commercial_Industrial_Requirements[#All],3,FALSE))</f>
        <v>4</v>
      </c>
    </row>
    <row r="43" spans="19:26" ht="132.75" customHeight="1" thickBot="1" x14ac:dyDescent="0.35">
      <c r="S43" s="15" t="s">
        <v>114</v>
      </c>
      <c r="T43" s="262" t="s">
        <v>139</v>
      </c>
      <c r="U43" s="292" t="s">
        <v>140</v>
      </c>
      <c r="V43" s="292" t="s">
        <v>141</v>
      </c>
      <c r="W43" s="244" t="s">
        <v>142</v>
      </c>
      <c r="X43" s="280"/>
      <c r="Y43" s="261">
        <v>0</v>
      </c>
    </row>
    <row r="44" spans="19:26" ht="264.75" customHeight="1" thickBot="1" x14ac:dyDescent="0.35">
      <c r="S44" s="14" t="s">
        <v>116</v>
      </c>
      <c r="T44" s="285" t="s">
        <v>143</v>
      </c>
      <c r="U44" s="291" t="s">
        <v>143</v>
      </c>
      <c r="V44" s="291" t="s">
        <v>144</v>
      </c>
      <c r="W44" s="286" t="s">
        <v>145</v>
      </c>
      <c r="X44" s="287" t="s">
        <v>146</v>
      </c>
      <c r="Y44" s="288">
        <f>VLOOKUP('Customer Info'!C32,Commercial_Industrial_Requirements[#All],2,FALSE)</f>
        <v>17</v>
      </c>
    </row>
  </sheetData>
  <sheetProtection algorithmName="SHA-512" hashValue="8IUICxUhQAPST8irGwAKV0aTZoDop+HIz+yxnKnOypFwQOLtZ6wt8Kewkw9SD4gTwvooTpuWDLhjORhGFeR1cQ==" saltValue="zYeyNsA/vYApFkI0k8YY2g==" spinCount="100000" sheet="1" objects="1" scenarios="1"/>
  <mergeCells count="21">
    <mergeCell ref="T39:T40"/>
    <mergeCell ref="U39:U40"/>
    <mergeCell ref="V39:V40"/>
    <mergeCell ref="W39:W40"/>
    <mergeCell ref="X39:X40"/>
    <mergeCell ref="G7:G8"/>
    <mergeCell ref="C9:E9"/>
    <mergeCell ref="W37:Y37"/>
    <mergeCell ref="S39:S40"/>
    <mergeCell ref="B1:E1"/>
    <mergeCell ref="B2:F2"/>
    <mergeCell ref="B6:G6"/>
    <mergeCell ref="C10:E10"/>
    <mergeCell ref="B7:B8"/>
    <mergeCell ref="C11:E11"/>
    <mergeCell ref="C12:E12"/>
    <mergeCell ref="C7:E8"/>
    <mergeCell ref="C13:E13"/>
    <mergeCell ref="F7:F8"/>
    <mergeCell ref="Y39:Y40"/>
    <mergeCell ref="S36:Y36"/>
  </mergeCells>
  <pageMargins left="0.7" right="0.7" top="0.75" bottom="0.75" header="0.3" footer="0.3"/>
  <pageSetup paperSize="3" scale="94"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 id="{21EB3941-2D77-4C3B-B2FF-74066116BCAE}">
            <xm:f>'Customer Info'!C16= "Commercial / Industrial"</xm:f>
            <x14:dxf>
              <font>
                <color theme="0"/>
              </font>
              <fill>
                <patternFill>
                  <bgColor theme="0"/>
                </patternFill>
              </fill>
            </x14:dxf>
          </x14:cfRule>
          <xm:sqref>A11 C11:XFD11</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500FF-8EB9-4C0C-9370-2EBD7EF37193}">
  <sheetPr>
    <tabColor rgb="FF7030A0"/>
  </sheetPr>
  <dimension ref="A1:R2002"/>
  <sheetViews>
    <sheetView workbookViewId="0">
      <selection sqref="A1:C1"/>
    </sheetView>
  </sheetViews>
  <sheetFormatPr defaultRowHeight="15" x14ac:dyDescent="0.25"/>
  <cols>
    <col min="1" max="1" width="21" customWidth="1"/>
    <col min="2" max="2" width="20.85546875" customWidth="1"/>
    <col min="3" max="3" width="18.42578125" bestFit="1" customWidth="1"/>
    <col min="5" max="5" width="21" customWidth="1"/>
    <col min="6" max="6" width="20.85546875" customWidth="1"/>
    <col min="7" max="7" width="19.140625" customWidth="1"/>
    <col min="8" max="8" width="10.85546875" customWidth="1"/>
    <col min="10" max="10" width="16" customWidth="1"/>
    <col min="11" max="11" width="12.5703125" customWidth="1"/>
    <col min="12" max="12" width="10.5703125" customWidth="1"/>
    <col min="15" max="15" width="21" customWidth="1"/>
    <col min="16" max="16" width="20.85546875" customWidth="1"/>
    <col min="17" max="17" width="19.140625" customWidth="1"/>
    <col min="18" max="18" width="8.85546875" customWidth="1"/>
  </cols>
  <sheetData>
    <row r="1" spans="1:18" x14ac:dyDescent="0.25">
      <c r="A1" s="366" t="s">
        <v>45</v>
      </c>
      <c r="B1" s="366"/>
      <c r="C1" s="366"/>
      <c r="E1" s="366" t="s">
        <v>147</v>
      </c>
      <c r="F1" s="366"/>
      <c r="G1" s="366"/>
      <c r="H1" s="366"/>
      <c r="J1" s="366" t="s">
        <v>148</v>
      </c>
      <c r="K1" s="366"/>
      <c r="L1" s="366"/>
      <c r="M1" s="366"/>
      <c r="O1" s="366" t="s">
        <v>125</v>
      </c>
      <c r="P1" s="366"/>
      <c r="Q1" s="366"/>
      <c r="R1" s="366"/>
    </row>
    <row r="2" spans="1:18" x14ac:dyDescent="0.25">
      <c r="A2" t="s">
        <v>149</v>
      </c>
      <c r="B2" t="s">
        <v>150</v>
      </c>
      <c r="C2" t="s">
        <v>151</v>
      </c>
      <c r="E2" s="241" t="s">
        <v>149</v>
      </c>
      <c r="F2" s="242" t="s">
        <v>150</v>
      </c>
      <c r="G2" s="243" t="s">
        <v>152</v>
      </c>
      <c r="H2" s="245" t="s">
        <v>153</v>
      </c>
      <c r="J2" t="s">
        <v>154</v>
      </c>
      <c r="K2" t="s">
        <v>155</v>
      </c>
      <c r="L2" t="s">
        <v>156</v>
      </c>
      <c r="M2" t="s">
        <v>157</v>
      </c>
      <c r="O2" s="242" t="s">
        <v>149</v>
      </c>
      <c r="P2" s="242" t="s">
        <v>150</v>
      </c>
      <c r="Q2" s="243" t="s">
        <v>152</v>
      </c>
      <c r="R2" s="245" t="s">
        <v>153</v>
      </c>
    </row>
    <row r="3" spans="1:18" x14ac:dyDescent="0.25">
      <c r="A3">
        <v>1</v>
      </c>
      <c r="B3">
        <v>1</v>
      </c>
      <c r="C3">
        <v>0</v>
      </c>
      <c r="E3">
        <v>1</v>
      </c>
      <c r="F3">
        <f>ROUNDUP(E3*0.1,0.1)</f>
        <v>1</v>
      </c>
      <c r="G3">
        <v>0</v>
      </c>
      <c r="H3">
        <v>0</v>
      </c>
      <c r="J3">
        <v>1</v>
      </c>
      <c r="K3">
        <v>0</v>
      </c>
      <c r="L3">
        <v>0</v>
      </c>
      <c r="M3">
        <f>ROUNDUP(J3*0.05,0.1)</f>
        <v>1</v>
      </c>
      <c r="O3" s="278">
        <v>1</v>
      </c>
      <c r="P3" s="278">
        <v>0</v>
      </c>
      <c r="Q3" s="278">
        <f>O3</f>
        <v>1</v>
      </c>
      <c r="R3" s="279">
        <v>0</v>
      </c>
    </row>
    <row r="4" spans="1:18" x14ac:dyDescent="0.25">
      <c r="A4">
        <v>2</v>
      </c>
      <c r="B4">
        <v>1</v>
      </c>
      <c r="C4">
        <v>0</v>
      </c>
      <c r="E4">
        <v>2</v>
      </c>
      <c r="F4">
        <f t="shared" ref="F4:F67" si="0">ROUNDUP(E4*0.1,0.1)</f>
        <v>1</v>
      </c>
      <c r="G4">
        <f t="shared" ref="G4:G23" si="1">ROUNDUP(E4*0.25,0.1)</f>
        <v>1</v>
      </c>
      <c r="H4">
        <v>0</v>
      </c>
      <c r="J4">
        <v>2</v>
      </c>
      <c r="K4">
        <f t="shared" ref="K4:K9" si="2">ROUNDUP(J4*0.1,0.1)</f>
        <v>1</v>
      </c>
      <c r="L4">
        <v>0</v>
      </c>
      <c r="M4">
        <f t="shared" ref="M4:M9" si="3">ROUNDUP(J4*0.05,0.1)</f>
        <v>1</v>
      </c>
      <c r="O4" s="278">
        <v>2</v>
      </c>
      <c r="P4" s="278">
        <v>0</v>
      </c>
      <c r="Q4" s="278">
        <f t="shared" ref="Q4:Q18" si="4">O4</f>
        <v>2</v>
      </c>
      <c r="R4" s="279">
        <v>0</v>
      </c>
    </row>
    <row r="5" spans="1:18" x14ac:dyDescent="0.25">
      <c r="A5">
        <v>3</v>
      </c>
      <c r="B5">
        <v>1</v>
      </c>
      <c r="C5">
        <v>0</v>
      </c>
      <c r="E5">
        <v>3</v>
      </c>
      <c r="F5">
        <f t="shared" si="0"/>
        <v>1</v>
      </c>
      <c r="G5">
        <f t="shared" si="1"/>
        <v>1</v>
      </c>
      <c r="H5">
        <v>0</v>
      </c>
      <c r="J5">
        <v>3</v>
      </c>
      <c r="K5">
        <f t="shared" si="2"/>
        <v>1</v>
      </c>
      <c r="L5">
        <f>ROUNDUP(J5*0.25,0.1)</f>
        <v>1</v>
      </c>
      <c r="M5">
        <f t="shared" si="3"/>
        <v>1</v>
      </c>
      <c r="O5" s="278">
        <v>3</v>
      </c>
      <c r="P5" s="278">
        <v>0</v>
      </c>
      <c r="Q5" s="278">
        <f t="shared" si="4"/>
        <v>3</v>
      </c>
      <c r="R5" s="279">
        <v>0</v>
      </c>
    </row>
    <row r="6" spans="1:18" x14ac:dyDescent="0.25">
      <c r="A6">
        <v>4</v>
      </c>
      <c r="B6">
        <v>1</v>
      </c>
      <c r="C6">
        <v>0</v>
      </c>
      <c r="E6">
        <v>4</v>
      </c>
      <c r="F6">
        <f t="shared" si="0"/>
        <v>1</v>
      </c>
      <c r="G6">
        <f t="shared" si="1"/>
        <v>1</v>
      </c>
      <c r="H6">
        <v>0</v>
      </c>
      <c r="J6">
        <v>4</v>
      </c>
      <c r="K6">
        <f t="shared" si="2"/>
        <v>1</v>
      </c>
      <c r="L6">
        <f>ROUNDUP(J6*0.25,0.1)</f>
        <v>1</v>
      </c>
      <c r="M6">
        <f t="shared" si="3"/>
        <v>1</v>
      </c>
      <c r="O6" s="278">
        <v>4</v>
      </c>
      <c r="P6" s="278">
        <v>0</v>
      </c>
      <c r="Q6" s="278">
        <f t="shared" si="4"/>
        <v>4</v>
      </c>
      <c r="R6" s="279">
        <v>0</v>
      </c>
    </row>
    <row r="7" spans="1:18" x14ac:dyDescent="0.25">
      <c r="A7">
        <v>5</v>
      </c>
      <c r="B7">
        <v>2</v>
      </c>
      <c r="C7">
        <v>0</v>
      </c>
      <c r="E7">
        <v>5</v>
      </c>
      <c r="F7">
        <f t="shared" si="0"/>
        <v>1</v>
      </c>
      <c r="G7">
        <f t="shared" si="1"/>
        <v>2</v>
      </c>
      <c r="H7">
        <v>0</v>
      </c>
      <c r="J7">
        <v>5</v>
      </c>
      <c r="K7">
        <f t="shared" si="2"/>
        <v>1</v>
      </c>
      <c r="L7">
        <f>ROUNDUP(J7*0.25,0.1)</f>
        <v>2</v>
      </c>
      <c r="M7">
        <f t="shared" si="3"/>
        <v>1</v>
      </c>
      <c r="O7" s="278">
        <v>5</v>
      </c>
      <c r="P7" s="278">
        <v>0</v>
      </c>
      <c r="Q7" s="278">
        <f t="shared" si="4"/>
        <v>5</v>
      </c>
      <c r="R7" s="279">
        <v>0</v>
      </c>
    </row>
    <row r="8" spans="1:18" x14ac:dyDescent="0.25">
      <c r="A8">
        <v>6</v>
      </c>
      <c r="B8">
        <v>2</v>
      </c>
      <c r="C8">
        <v>0</v>
      </c>
      <c r="E8">
        <v>6</v>
      </c>
      <c r="F8">
        <f t="shared" si="0"/>
        <v>1</v>
      </c>
      <c r="G8">
        <f t="shared" si="1"/>
        <v>2</v>
      </c>
      <c r="H8">
        <v>0</v>
      </c>
      <c r="J8">
        <v>6</v>
      </c>
      <c r="K8">
        <f t="shared" si="2"/>
        <v>1</v>
      </c>
      <c r="L8">
        <f>ROUNDUP(J8*0.25,0.1)</f>
        <v>2</v>
      </c>
      <c r="M8">
        <f t="shared" si="3"/>
        <v>1</v>
      </c>
      <c r="O8" s="278">
        <v>6</v>
      </c>
      <c r="P8" s="278">
        <v>0</v>
      </c>
      <c r="Q8" s="278">
        <f t="shared" si="4"/>
        <v>6</v>
      </c>
      <c r="R8" s="279">
        <v>0</v>
      </c>
    </row>
    <row r="9" spans="1:18" x14ac:dyDescent="0.25">
      <c r="A9">
        <v>7</v>
      </c>
      <c r="B9">
        <v>2</v>
      </c>
      <c r="C9">
        <v>0</v>
      </c>
      <c r="E9">
        <v>7</v>
      </c>
      <c r="F9">
        <f t="shared" si="0"/>
        <v>1</v>
      </c>
      <c r="G9">
        <f t="shared" si="1"/>
        <v>2</v>
      </c>
      <c r="H9">
        <v>0</v>
      </c>
      <c r="J9">
        <v>7</v>
      </c>
      <c r="K9">
        <f t="shared" si="2"/>
        <v>1</v>
      </c>
      <c r="L9">
        <f>ROUNDUP(J9*0.25,0.1)</f>
        <v>2</v>
      </c>
      <c r="M9">
        <f t="shared" si="3"/>
        <v>1</v>
      </c>
      <c r="O9" s="278">
        <v>7</v>
      </c>
      <c r="P9" s="278">
        <v>0</v>
      </c>
      <c r="Q9" s="278">
        <f t="shared" si="4"/>
        <v>7</v>
      </c>
      <c r="R9" s="279">
        <v>0</v>
      </c>
    </row>
    <row r="10" spans="1:18" x14ac:dyDescent="0.25">
      <c r="A10">
        <v>8</v>
      </c>
      <c r="B10">
        <v>2</v>
      </c>
      <c r="C10">
        <v>0</v>
      </c>
      <c r="E10">
        <v>8</v>
      </c>
      <c r="F10">
        <f t="shared" si="0"/>
        <v>1</v>
      </c>
      <c r="G10">
        <f t="shared" si="1"/>
        <v>2</v>
      </c>
      <c r="H10">
        <v>0</v>
      </c>
      <c r="J10">
        <v>8</v>
      </c>
      <c r="K10">
        <f t="shared" ref="K10:K73" si="5">ROUNDUP(J10*0.1,0.1)</f>
        <v>1</v>
      </c>
      <c r="L10">
        <f t="shared" ref="L10:L73" si="6">ROUNDUP(J10*0.25,0.1)</f>
        <v>2</v>
      </c>
      <c r="M10">
        <f t="shared" ref="M10:M73" si="7">ROUNDUP(J10*0.05,0.1)</f>
        <v>1</v>
      </c>
      <c r="O10" s="278">
        <v>8</v>
      </c>
      <c r="P10" s="278">
        <v>0</v>
      </c>
      <c r="Q10" s="278">
        <f t="shared" si="4"/>
        <v>8</v>
      </c>
      <c r="R10" s="279">
        <v>0</v>
      </c>
    </row>
    <row r="11" spans="1:18" x14ac:dyDescent="0.25">
      <c r="A11">
        <v>9</v>
      </c>
      <c r="B11">
        <v>2</v>
      </c>
      <c r="C11">
        <v>0</v>
      </c>
      <c r="E11">
        <v>9</v>
      </c>
      <c r="F11">
        <f t="shared" si="0"/>
        <v>1</v>
      </c>
      <c r="G11">
        <f t="shared" si="1"/>
        <v>3</v>
      </c>
      <c r="H11">
        <v>0</v>
      </c>
      <c r="J11">
        <v>9</v>
      </c>
      <c r="K11">
        <f t="shared" si="5"/>
        <v>1</v>
      </c>
      <c r="L11">
        <f t="shared" si="6"/>
        <v>3</v>
      </c>
      <c r="M11">
        <f t="shared" si="7"/>
        <v>1</v>
      </c>
      <c r="O11" s="278">
        <v>9</v>
      </c>
      <c r="P11" s="278">
        <v>0</v>
      </c>
      <c r="Q11" s="278">
        <f t="shared" si="4"/>
        <v>9</v>
      </c>
      <c r="R11" s="279">
        <v>0</v>
      </c>
    </row>
    <row r="12" spans="1:18" x14ac:dyDescent="0.25">
      <c r="A12">
        <v>10</v>
      </c>
      <c r="B12">
        <v>4</v>
      </c>
      <c r="C12">
        <v>0</v>
      </c>
      <c r="E12">
        <v>10</v>
      </c>
      <c r="F12">
        <f t="shared" si="0"/>
        <v>1</v>
      </c>
      <c r="G12">
        <f t="shared" si="1"/>
        <v>3</v>
      </c>
      <c r="H12">
        <v>0</v>
      </c>
      <c r="J12">
        <v>10</v>
      </c>
      <c r="K12">
        <f t="shared" si="5"/>
        <v>1</v>
      </c>
      <c r="L12">
        <f t="shared" si="6"/>
        <v>3</v>
      </c>
      <c r="M12">
        <f t="shared" si="7"/>
        <v>1</v>
      </c>
      <c r="O12" s="278">
        <v>10</v>
      </c>
      <c r="P12" s="278">
        <v>0</v>
      </c>
      <c r="Q12" s="278">
        <f t="shared" si="4"/>
        <v>10</v>
      </c>
      <c r="R12" s="279">
        <v>0</v>
      </c>
    </row>
    <row r="13" spans="1:18" x14ac:dyDescent="0.25">
      <c r="A13">
        <v>11</v>
      </c>
      <c r="B13">
        <v>4</v>
      </c>
      <c r="C13">
        <v>0</v>
      </c>
      <c r="E13">
        <v>11</v>
      </c>
      <c r="F13">
        <f t="shared" si="0"/>
        <v>2</v>
      </c>
      <c r="G13">
        <f t="shared" si="1"/>
        <v>3</v>
      </c>
      <c r="H13">
        <v>0</v>
      </c>
      <c r="J13">
        <v>11</v>
      </c>
      <c r="K13">
        <f t="shared" si="5"/>
        <v>2</v>
      </c>
      <c r="L13">
        <f t="shared" si="6"/>
        <v>3</v>
      </c>
      <c r="M13">
        <f t="shared" si="7"/>
        <v>1</v>
      </c>
      <c r="O13" s="278">
        <v>11</v>
      </c>
      <c r="P13" s="278">
        <v>0</v>
      </c>
      <c r="Q13" s="278">
        <f t="shared" si="4"/>
        <v>11</v>
      </c>
      <c r="R13" s="279">
        <v>0</v>
      </c>
    </row>
    <row r="14" spans="1:18" x14ac:dyDescent="0.25">
      <c r="A14">
        <v>12</v>
      </c>
      <c r="B14">
        <v>4</v>
      </c>
      <c r="C14">
        <v>0</v>
      </c>
      <c r="E14">
        <v>12</v>
      </c>
      <c r="F14">
        <f t="shared" si="0"/>
        <v>2</v>
      </c>
      <c r="G14">
        <f t="shared" si="1"/>
        <v>3</v>
      </c>
      <c r="H14">
        <v>0</v>
      </c>
      <c r="J14">
        <v>12</v>
      </c>
      <c r="K14">
        <f t="shared" si="5"/>
        <v>2</v>
      </c>
      <c r="L14">
        <f t="shared" si="6"/>
        <v>3</v>
      </c>
      <c r="M14">
        <f t="shared" si="7"/>
        <v>1</v>
      </c>
      <c r="O14" s="278">
        <v>12</v>
      </c>
      <c r="P14" s="278">
        <v>0</v>
      </c>
      <c r="Q14" s="278">
        <f t="shared" si="4"/>
        <v>12</v>
      </c>
      <c r="R14" s="279">
        <v>0</v>
      </c>
    </row>
    <row r="15" spans="1:18" x14ac:dyDescent="0.25">
      <c r="A15">
        <v>13</v>
      </c>
      <c r="B15">
        <v>4</v>
      </c>
      <c r="C15">
        <v>0</v>
      </c>
      <c r="E15">
        <v>13</v>
      </c>
      <c r="F15">
        <f t="shared" si="0"/>
        <v>2</v>
      </c>
      <c r="G15">
        <f t="shared" si="1"/>
        <v>4</v>
      </c>
      <c r="H15">
        <v>0</v>
      </c>
      <c r="J15">
        <v>13</v>
      </c>
      <c r="K15">
        <f t="shared" si="5"/>
        <v>2</v>
      </c>
      <c r="L15">
        <f t="shared" si="6"/>
        <v>4</v>
      </c>
      <c r="M15">
        <f t="shared" si="7"/>
        <v>1</v>
      </c>
      <c r="O15" s="278">
        <v>13</v>
      </c>
      <c r="P15" s="278">
        <v>0</v>
      </c>
      <c r="Q15" s="278">
        <f t="shared" si="4"/>
        <v>13</v>
      </c>
      <c r="R15" s="279">
        <v>0</v>
      </c>
    </row>
    <row r="16" spans="1:18" x14ac:dyDescent="0.25">
      <c r="A16">
        <v>14</v>
      </c>
      <c r="B16">
        <v>4</v>
      </c>
      <c r="C16">
        <v>0</v>
      </c>
      <c r="E16">
        <v>14</v>
      </c>
      <c r="F16">
        <f t="shared" si="0"/>
        <v>2</v>
      </c>
      <c r="G16">
        <f t="shared" si="1"/>
        <v>4</v>
      </c>
      <c r="H16">
        <v>0</v>
      </c>
      <c r="J16">
        <v>14</v>
      </c>
      <c r="K16">
        <f t="shared" si="5"/>
        <v>2</v>
      </c>
      <c r="L16">
        <f t="shared" si="6"/>
        <v>4</v>
      </c>
      <c r="M16">
        <f t="shared" si="7"/>
        <v>1</v>
      </c>
      <c r="O16" s="278">
        <v>14</v>
      </c>
      <c r="P16" s="278">
        <v>0</v>
      </c>
      <c r="Q16" s="278">
        <f t="shared" si="4"/>
        <v>14</v>
      </c>
      <c r="R16" s="279">
        <v>0</v>
      </c>
    </row>
    <row r="17" spans="1:18" x14ac:dyDescent="0.25">
      <c r="A17">
        <v>15</v>
      </c>
      <c r="B17">
        <v>4</v>
      </c>
      <c r="C17">
        <v>0</v>
      </c>
      <c r="E17">
        <v>15</v>
      </c>
      <c r="F17">
        <f t="shared" si="0"/>
        <v>2</v>
      </c>
      <c r="G17">
        <f t="shared" si="1"/>
        <v>4</v>
      </c>
      <c r="H17">
        <v>0</v>
      </c>
      <c r="J17">
        <v>15</v>
      </c>
      <c r="K17">
        <f t="shared" si="5"/>
        <v>2</v>
      </c>
      <c r="L17">
        <f t="shared" si="6"/>
        <v>4</v>
      </c>
      <c r="M17">
        <f t="shared" si="7"/>
        <v>1</v>
      </c>
      <c r="O17" s="278">
        <v>15</v>
      </c>
      <c r="P17" s="278">
        <v>0</v>
      </c>
      <c r="Q17" s="278">
        <f t="shared" si="4"/>
        <v>15</v>
      </c>
      <c r="R17" s="279">
        <v>0</v>
      </c>
    </row>
    <row r="18" spans="1:18" x14ac:dyDescent="0.25">
      <c r="A18">
        <v>16</v>
      </c>
      <c r="B18">
        <v>4</v>
      </c>
      <c r="C18">
        <v>0</v>
      </c>
      <c r="E18">
        <v>16</v>
      </c>
      <c r="F18">
        <f t="shared" si="0"/>
        <v>2</v>
      </c>
      <c r="G18">
        <f t="shared" si="1"/>
        <v>4</v>
      </c>
      <c r="H18">
        <v>0</v>
      </c>
      <c r="J18">
        <v>16</v>
      </c>
      <c r="K18">
        <f t="shared" si="5"/>
        <v>2</v>
      </c>
      <c r="L18">
        <f t="shared" si="6"/>
        <v>4</v>
      </c>
      <c r="M18">
        <f t="shared" si="7"/>
        <v>1</v>
      </c>
      <c r="O18" s="278">
        <v>16</v>
      </c>
      <c r="P18" s="278">
        <v>0</v>
      </c>
      <c r="Q18" s="278">
        <f t="shared" si="4"/>
        <v>16</v>
      </c>
      <c r="R18" s="279">
        <v>0</v>
      </c>
    </row>
    <row r="19" spans="1:18" x14ac:dyDescent="0.25">
      <c r="A19">
        <v>17</v>
      </c>
      <c r="B19">
        <v>4</v>
      </c>
      <c r="C19">
        <v>0</v>
      </c>
      <c r="E19">
        <v>17</v>
      </c>
      <c r="F19">
        <f t="shared" si="0"/>
        <v>2</v>
      </c>
      <c r="G19">
        <f t="shared" si="1"/>
        <v>5</v>
      </c>
      <c r="H19">
        <v>0</v>
      </c>
      <c r="J19">
        <v>17</v>
      </c>
      <c r="K19">
        <f t="shared" si="5"/>
        <v>2</v>
      </c>
      <c r="L19">
        <f t="shared" si="6"/>
        <v>5</v>
      </c>
      <c r="M19">
        <f t="shared" si="7"/>
        <v>1</v>
      </c>
      <c r="O19" s="278">
        <v>17</v>
      </c>
      <c r="P19" s="278">
        <v>0</v>
      </c>
      <c r="Q19" s="278">
        <f t="shared" ref="Q19:Q82" si="8">O19</f>
        <v>17</v>
      </c>
      <c r="R19" s="279">
        <v>0</v>
      </c>
    </row>
    <row r="20" spans="1:18" x14ac:dyDescent="0.25">
      <c r="A20">
        <v>18</v>
      </c>
      <c r="B20">
        <v>4</v>
      </c>
      <c r="C20">
        <v>0</v>
      </c>
      <c r="E20">
        <v>18</v>
      </c>
      <c r="F20">
        <f t="shared" si="0"/>
        <v>2</v>
      </c>
      <c r="G20">
        <f t="shared" si="1"/>
        <v>5</v>
      </c>
      <c r="H20">
        <v>0</v>
      </c>
      <c r="J20">
        <v>18</v>
      </c>
      <c r="K20">
        <f t="shared" si="5"/>
        <v>2</v>
      </c>
      <c r="L20">
        <f t="shared" si="6"/>
        <v>5</v>
      </c>
      <c r="M20">
        <f t="shared" si="7"/>
        <v>1</v>
      </c>
      <c r="O20" s="278">
        <v>18</v>
      </c>
      <c r="P20" s="278">
        <v>0</v>
      </c>
      <c r="Q20" s="278">
        <f t="shared" si="8"/>
        <v>18</v>
      </c>
      <c r="R20" s="279">
        <v>0</v>
      </c>
    </row>
    <row r="21" spans="1:18" x14ac:dyDescent="0.25">
      <c r="A21">
        <v>19</v>
      </c>
      <c r="B21">
        <v>4</v>
      </c>
      <c r="C21">
        <v>0</v>
      </c>
      <c r="E21">
        <v>19</v>
      </c>
      <c r="F21">
        <f t="shared" si="0"/>
        <v>2</v>
      </c>
      <c r="G21">
        <f t="shared" si="1"/>
        <v>5</v>
      </c>
      <c r="H21">
        <v>0</v>
      </c>
      <c r="J21">
        <v>19</v>
      </c>
      <c r="K21">
        <f t="shared" si="5"/>
        <v>2</v>
      </c>
      <c r="L21">
        <f t="shared" si="6"/>
        <v>5</v>
      </c>
      <c r="M21">
        <f t="shared" si="7"/>
        <v>1</v>
      </c>
      <c r="O21" s="278">
        <v>19</v>
      </c>
      <c r="P21" s="278">
        <v>0</v>
      </c>
      <c r="Q21" s="278">
        <f t="shared" si="8"/>
        <v>19</v>
      </c>
      <c r="R21" s="279">
        <v>0</v>
      </c>
    </row>
    <row r="22" spans="1:18" x14ac:dyDescent="0.25">
      <c r="A22">
        <v>20</v>
      </c>
      <c r="B22">
        <v>4</v>
      </c>
      <c r="C22">
        <v>0</v>
      </c>
      <c r="E22">
        <v>20</v>
      </c>
      <c r="F22">
        <f t="shared" si="0"/>
        <v>2</v>
      </c>
      <c r="G22">
        <f t="shared" si="1"/>
        <v>5</v>
      </c>
      <c r="H22">
        <v>0</v>
      </c>
      <c r="J22">
        <v>20</v>
      </c>
      <c r="K22">
        <f t="shared" si="5"/>
        <v>2</v>
      </c>
      <c r="L22">
        <f t="shared" si="6"/>
        <v>5</v>
      </c>
      <c r="M22">
        <f t="shared" si="7"/>
        <v>1</v>
      </c>
      <c r="O22" s="278">
        <v>20</v>
      </c>
      <c r="P22" s="278">
        <v>0</v>
      </c>
      <c r="Q22" s="278">
        <f t="shared" si="8"/>
        <v>20</v>
      </c>
      <c r="R22" s="279">
        <v>0</v>
      </c>
    </row>
    <row r="23" spans="1:18" x14ac:dyDescent="0.25">
      <c r="A23">
        <v>21</v>
      </c>
      <c r="B23">
        <v>4</v>
      </c>
      <c r="C23">
        <v>0</v>
      </c>
      <c r="E23">
        <v>21</v>
      </c>
      <c r="F23">
        <f t="shared" si="0"/>
        <v>3</v>
      </c>
      <c r="G23">
        <f t="shared" si="1"/>
        <v>6</v>
      </c>
      <c r="H23">
        <v>0</v>
      </c>
      <c r="J23">
        <v>21</v>
      </c>
      <c r="K23">
        <f t="shared" si="5"/>
        <v>3</v>
      </c>
      <c r="L23">
        <f t="shared" si="6"/>
        <v>6</v>
      </c>
      <c r="M23">
        <f t="shared" si="7"/>
        <v>2</v>
      </c>
      <c r="O23" s="278">
        <v>21</v>
      </c>
      <c r="P23" s="278">
        <v>0</v>
      </c>
      <c r="Q23" s="278">
        <f t="shared" si="8"/>
        <v>21</v>
      </c>
      <c r="R23" s="279">
        <v>0</v>
      </c>
    </row>
    <row r="24" spans="1:18" x14ac:dyDescent="0.25">
      <c r="A24">
        <v>22</v>
      </c>
      <c r="B24">
        <v>4</v>
      </c>
      <c r="C24">
        <v>0</v>
      </c>
      <c r="E24">
        <v>22</v>
      </c>
      <c r="F24">
        <f t="shared" si="0"/>
        <v>3</v>
      </c>
      <c r="G24">
        <f t="shared" ref="G24:G87" si="9">ROUNDUP(E24*0.25,0.1)</f>
        <v>6</v>
      </c>
      <c r="H24">
        <v>0</v>
      </c>
      <c r="J24">
        <v>22</v>
      </c>
      <c r="K24">
        <f t="shared" si="5"/>
        <v>3</v>
      </c>
      <c r="L24">
        <f t="shared" si="6"/>
        <v>6</v>
      </c>
      <c r="M24">
        <f t="shared" si="7"/>
        <v>2</v>
      </c>
      <c r="O24" s="278">
        <v>22</v>
      </c>
      <c r="P24" s="278">
        <v>0</v>
      </c>
      <c r="Q24" s="278">
        <f t="shared" si="8"/>
        <v>22</v>
      </c>
      <c r="R24" s="279">
        <v>0</v>
      </c>
    </row>
    <row r="25" spans="1:18" x14ac:dyDescent="0.25">
      <c r="A25">
        <v>23</v>
      </c>
      <c r="B25">
        <v>4</v>
      </c>
      <c r="C25">
        <v>0</v>
      </c>
      <c r="E25">
        <v>23</v>
      </c>
      <c r="F25">
        <f t="shared" si="0"/>
        <v>3</v>
      </c>
      <c r="G25">
        <f t="shared" si="9"/>
        <v>6</v>
      </c>
      <c r="H25">
        <v>0</v>
      </c>
      <c r="J25">
        <v>23</v>
      </c>
      <c r="K25">
        <f t="shared" si="5"/>
        <v>3</v>
      </c>
      <c r="L25">
        <f t="shared" si="6"/>
        <v>6</v>
      </c>
      <c r="M25">
        <f t="shared" si="7"/>
        <v>2</v>
      </c>
      <c r="O25" s="278">
        <v>23</v>
      </c>
      <c r="P25" s="278">
        <v>0</v>
      </c>
      <c r="Q25" s="278">
        <f t="shared" si="8"/>
        <v>23</v>
      </c>
      <c r="R25" s="279">
        <v>0</v>
      </c>
    </row>
    <row r="26" spans="1:18" x14ac:dyDescent="0.25">
      <c r="A26">
        <v>24</v>
      </c>
      <c r="B26">
        <v>4</v>
      </c>
      <c r="C26">
        <v>0</v>
      </c>
      <c r="E26">
        <v>24</v>
      </c>
      <c r="F26">
        <f t="shared" si="0"/>
        <v>3</v>
      </c>
      <c r="G26">
        <f t="shared" si="9"/>
        <v>6</v>
      </c>
      <c r="H26">
        <v>0</v>
      </c>
      <c r="J26">
        <v>24</v>
      </c>
      <c r="K26">
        <f t="shared" si="5"/>
        <v>3</v>
      </c>
      <c r="L26">
        <f t="shared" si="6"/>
        <v>6</v>
      </c>
      <c r="M26">
        <f t="shared" si="7"/>
        <v>2</v>
      </c>
      <c r="O26" s="278">
        <v>24</v>
      </c>
      <c r="P26" s="278">
        <v>0</v>
      </c>
      <c r="Q26" s="278">
        <f t="shared" si="8"/>
        <v>24</v>
      </c>
      <c r="R26" s="279">
        <v>0</v>
      </c>
    </row>
    <row r="27" spans="1:18" x14ac:dyDescent="0.25">
      <c r="A27">
        <v>25</v>
      </c>
      <c r="B27">
        <v>4</v>
      </c>
      <c r="C27">
        <v>0</v>
      </c>
      <c r="E27">
        <v>25</v>
      </c>
      <c r="F27">
        <f t="shared" si="0"/>
        <v>3</v>
      </c>
      <c r="G27">
        <f t="shared" si="9"/>
        <v>7</v>
      </c>
      <c r="H27">
        <v>0</v>
      </c>
      <c r="J27">
        <v>25</v>
      </c>
      <c r="K27">
        <f t="shared" si="5"/>
        <v>3</v>
      </c>
      <c r="L27">
        <f t="shared" si="6"/>
        <v>7</v>
      </c>
      <c r="M27">
        <f t="shared" si="7"/>
        <v>2</v>
      </c>
      <c r="O27" s="278">
        <v>25</v>
      </c>
      <c r="P27" s="278">
        <v>0</v>
      </c>
      <c r="Q27" s="278">
        <f t="shared" si="8"/>
        <v>25</v>
      </c>
      <c r="R27" s="279">
        <v>0</v>
      </c>
    </row>
    <row r="28" spans="1:18" x14ac:dyDescent="0.25">
      <c r="A28">
        <v>26</v>
      </c>
      <c r="B28">
        <v>8</v>
      </c>
      <c r="C28">
        <v>2</v>
      </c>
      <c r="E28">
        <v>26</v>
      </c>
      <c r="F28">
        <f t="shared" si="0"/>
        <v>3</v>
      </c>
      <c r="G28">
        <f t="shared" si="9"/>
        <v>7</v>
      </c>
      <c r="H28">
        <v>0</v>
      </c>
      <c r="J28">
        <v>26</v>
      </c>
      <c r="K28">
        <f t="shared" si="5"/>
        <v>3</v>
      </c>
      <c r="L28">
        <f t="shared" si="6"/>
        <v>7</v>
      </c>
      <c r="M28">
        <f t="shared" si="7"/>
        <v>2</v>
      </c>
      <c r="O28" s="278">
        <v>26</v>
      </c>
      <c r="P28" s="278">
        <v>0</v>
      </c>
      <c r="Q28" s="278">
        <f t="shared" si="8"/>
        <v>26</v>
      </c>
      <c r="R28" s="279">
        <v>0</v>
      </c>
    </row>
    <row r="29" spans="1:18" x14ac:dyDescent="0.25">
      <c r="A29">
        <v>27</v>
      </c>
      <c r="B29">
        <v>8</v>
      </c>
      <c r="C29">
        <v>2</v>
      </c>
      <c r="E29">
        <v>27</v>
      </c>
      <c r="F29">
        <f t="shared" si="0"/>
        <v>3</v>
      </c>
      <c r="G29">
        <f t="shared" si="9"/>
        <v>7</v>
      </c>
      <c r="H29">
        <v>0</v>
      </c>
      <c r="J29">
        <v>27</v>
      </c>
      <c r="K29">
        <f t="shared" si="5"/>
        <v>3</v>
      </c>
      <c r="L29">
        <f t="shared" si="6"/>
        <v>7</v>
      </c>
      <c r="M29">
        <f t="shared" si="7"/>
        <v>2</v>
      </c>
      <c r="O29" s="278">
        <v>27</v>
      </c>
      <c r="P29" s="278">
        <v>0</v>
      </c>
      <c r="Q29" s="278">
        <f t="shared" si="8"/>
        <v>27</v>
      </c>
      <c r="R29" s="279">
        <v>0</v>
      </c>
    </row>
    <row r="30" spans="1:18" x14ac:dyDescent="0.25">
      <c r="A30">
        <v>28</v>
      </c>
      <c r="B30">
        <v>8</v>
      </c>
      <c r="C30">
        <v>2</v>
      </c>
      <c r="E30">
        <v>28</v>
      </c>
      <c r="F30">
        <f t="shared" si="0"/>
        <v>3</v>
      </c>
      <c r="G30">
        <f t="shared" si="9"/>
        <v>7</v>
      </c>
      <c r="H30">
        <v>0</v>
      </c>
      <c r="J30">
        <v>28</v>
      </c>
      <c r="K30">
        <f t="shared" si="5"/>
        <v>3</v>
      </c>
      <c r="L30">
        <f t="shared" si="6"/>
        <v>7</v>
      </c>
      <c r="M30">
        <f t="shared" si="7"/>
        <v>2</v>
      </c>
      <c r="O30" s="278">
        <v>28</v>
      </c>
      <c r="P30" s="278">
        <v>0</v>
      </c>
      <c r="Q30" s="278">
        <f t="shared" si="8"/>
        <v>28</v>
      </c>
      <c r="R30" s="279">
        <v>0</v>
      </c>
    </row>
    <row r="31" spans="1:18" x14ac:dyDescent="0.25">
      <c r="A31">
        <v>29</v>
      </c>
      <c r="B31">
        <v>8</v>
      </c>
      <c r="C31">
        <v>2</v>
      </c>
      <c r="E31">
        <v>29</v>
      </c>
      <c r="F31">
        <f t="shared" si="0"/>
        <v>3</v>
      </c>
      <c r="G31">
        <f t="shared" si="9"/>
        <v>8</v>
      </c>
      <c r="H31">
        <v>0</v>
      </c>
      <c r="J31">
        <v>29</v>
      </c>
      <c r="K31">
        <f t="shared" si="5"/>
        <v>3</v>
      </c>
      <c r="L31">
        <f t="shared" si="6"/>
        <v>8</v>
      </c>
      <c r="M31">
        <f t="shared" si="7"/>
        <v>2</v>
      </c>
      <c r="O31" s="278">
        <v>29</v>
      </c>
      <c r="P31" s="278">
        <v>0</v>
      </c>
      <c r="Q31" s="278">
        <f t="shared" si="8"/>
        <v>29</v>
      </c>
      <c r="R31" s="279">
        <v>0</v>
      </c>
    </row>
    <row r="32" spans="1:18" x14ac:dyDescent="0.25">
      <c r="A32">
        <v>30</v>
      </c>
      <c r="B32">
        <v>8</v>
      </c>
      <c r="C32">
        <v>2</v>
      </c>
      <c r="E32">
        <v>30</v>
      </c>
      <c r="F32">
        <f t="shared" si="0"/>
        <v>3</v>
      </c>
      <c r="G32">
        <f t="shared" si="9"/>
        <v>8</v>
      </c>
      <c r="H32">
        <v>0</v>
      </c>
      <c r="J32">
        <v>30</v>
      </c>
      <c r="K32">
        <f t="shared" si="5"/>
        <v>3</v>
      </c>
      <c r="L32">
        <f t="shared" si="6"/>
        <v>8</v>
      </c>
      <c r="M32">
        <f t="shared" si="7"/>
        <v>2</v>
      </c>
      <c r="O32" s="278">
        <v>30</v>
      </c>
      <c r="P32" s="278">
        <v>0</v>
      </c>
      <c r="Q32" s="278">
        <f t="shared" si="8"/>
        <v>30</v>
      </c>
      <c r="R32" s="279">
        <v>0</v>
      </c>
    </row>
    <row r="33" spans="1:18" x14ac:dyDescent="0.25">
      <c r="A33">
        <v>31</v>
      </c>
      <c r="B33">
        <v>8</v>
      </c>
      <c r="C33">
        <v>2</v>
      </c>
      <c r="E33">
        <v>31</v>
      </c>
      <c r="F33">
        <f t="shared" si="0"/>
        <v>4</v>
      </c>
      <c r="G33">
        <f t="shared" si="9"/>
        <v>8</v>
      </c>
      <c r="H33">
        <v>0</v>
      </c>
      <c r="J33">
        <v>31</v>
      </c>
      <c r="K33">
        <f t="shared" si="5"/>
        <v>4</v>
      </c>
      <c r="L33">
        <f t="shared" si="6"/>
        <v>8</v>
      </c>
      <c r="M33">
        <f t="shared" si="7"/>
        <v>2</v>
      </c>
      <c r="O33" s="278">
        <v>31</v>
      </c>
      <c r="P33" s="278">
        <v>0</v>
      </c>
      <c r="Q33" s="278">
        <f t="shared" si="8"/>
        <v>31</v>
      </c>
      <c r="R33" s="279">
        <v>0</v>
      </c>
    </row>
    <row r="34" spans="1:18" x14ac:dyDescent="0.25">
      <c r="A34">
        <v>32</v>
      </c>
      <c r="B34">
        <v>8</v>
      </c>
      <c r="C34">
        <v>2</v>
      </c>
      <c r="E34">
        <v>32</v>
      </c>
      <c r="F34">
        <f t="shared" si="0"/>
        <v>4</v>
      </c>
      <c r="G34">
        <f t="shared" si="9"/>
        <v>8</v>
      </c>
      <c r="H34">
        <v>0</v>
      </c>
      <c r="J34">
        <v>32</v>
      </c>
      <c r="K34">
        <f t="shared" si="5"/>
        <v>4</v>
      </c>
      <c r="L34">
        <f t="shared" si="6"/>
        <v>8</v>
      </c>
      <c r="M34">
        <f t="shared" si="7"/>
        <v>2</v>
      </c>
      <c r="O34" s="278">
        <v>32</v>
      </c>
      <c r="P34" s="278">
        <v>0</v>
      </c>
      <c r="Q34" s="278">
        <f t="shared" si="8"/>
        <v>32</v>
      </c>
      <c r="R34" s="279">
        <v>0</v>
      </c>
    </row>
    <row r="35" spans="1:18" x14ac:dyDescent="0.25">
      <c r="A35">
        <v>33</v>
      </c>
      <c r="B35">
        <v>8</v>
      </c>
      <c r="C35">
        <v>2</v>
      </c>
      <c r="E35">
        <v>33</v>
      </c>
      <c r="F35">
        <f t="shared" si="0"/>
        <v>4</v>
      </c>
      <c r="G35">
        <f t="shared" si="9"/>
        <v>9</v>
      </c>
      <c r="H35">
        <v>0</v>
      </c>
      <c r="J35">
        <v>33</v>
      </c>
      <c r="K35">
        <f t="shared" si="5"/>
        <v>4</v>
      </c>
      <c r="L35">
        <f t="shared" si="6"/>
        <v>9</v>
      </c>
      <c r="M35">
        <f t="shared" si="7"/>
        <v>2</v>
      </c>
      <c r="O35" s="278">
        <v>33</v>
      </c>
      <c r="P35" s="278">
        <v>0</v>
      </c>
      <c r="Q35" s="278">
        <f t="shared" si="8"/>
        <v>33</v>
      </c>
      <c r="R35" s="279">
        <v>0</v>
      </c>
    </row>
    <row r="36" spans="1:18" x14ac:dyDescent="0.25">
      <c r="A36">
        <v>34</v>
      </c>
      <c r="B36">
        <v>8</v>
      </c>
      <c r="C36">
        <v>2</v>
      </c>
      <c r="E36">
        <v>34</v>
      </c>
      <c r="F36">
        <f t="shared" si="0"/>
        <v>4</v>
      </c>
      <c r="G36">
        <f t="shared" si="9"/>
        <v>9</v>
      </c>
      <c r="H36">
        <v>0</v>
      </c>
      <c r="J36">
        <v>34</v>
      </c>
      <c r="K36">
        <f t="shared" si="5"/>
        <v>4</v>
      </c>
      <c r="L36">
        <f t="shared" si="6"/>
        <v>9</v>
      </c>
      <c r="M36">
        <f t="shared" si="7"/>
        <v>2</v>
      </c>
      <c r="O36" s="278">
        <v>34</v>
      </c>
      <c r="P36" s="278">
        <v>0</v>
      </c>
      <c r="Q36" s="278">
        <f t="shared" si="8"/>
        <v>34</v>
      </c>
      <c r="R36" s="279">
        <v>0</v>
      </c>
    </row>
    <row r="37" spans="1:18" x14ac:dyDescent="0.25">
      <c r="A37">
        <v>35</v>
      </c>
      <c r="B37">
        <v>8</v>
      </c>
      <c r="C37">
        <v>2</v>
      </c>
      <c r="E37">
        <v>35</v>
      </c>
      <c r="F37">
        <f t="shared" si="0"/>
        <v>4</v>
      </c>
      <c r="G37">
        <f t="shared" si="9"/>
        <v>9</v>
      </c>
      <c r="H37">
        <v>0</v>
      </c>
      <c r="J37">
        <v>35</v>
      </c>
      <c r="K37">
        <f t="shared" si="5"/>
        <v>4</v>
      </c>
      <c r="L37">
        <f t="shared" si="6"/>
        <v>9</v>
      </c>
      <c r="M37">
        <f t="shared" si="7"/>
        <v>2</v>
      </c>
      <c r="O37" s="278">
        <v>35</v>
      </c>
      <c r="P37" s="278">
        <v>0</v>
      </c>
      <c r="Q37" s="278">
        <f t="shared" si="8"/>
        <v>35</v>
      </c>
      <c r="R37" s="279">
        <v>0</v>
      </c>
    </row>
    <row r="38" spans="1:18" x14ac:dyDescent="0.25">
      <c r="A38">
        <v>36</v>
      </c>
      <c r="B38">
        <v>8</v>
      </c>
      <c r="C38">
        <v>2</v>
      </c>
      <c r="E38">
        <v>36</v>
      </c>
      <c r="F38">
        <f t="shared" si="0"/>
        <v>4</v>
      </c>
      <c r="G38">
        <f t="shared" si="9"/>
        <v>9</v>
      </c>
      <c r="H38">
        <v>0</v>
      </c>
      <c r="J38">
        <v>36</v>
      </c>
      <c r="K38">
        <f t="shared" si="5"/>
        <v>4</v>
      </c>
      <c r="L38">
        <f t="shared" si="6"/>
        <v>9</v>
      </c>
      <c r="M38">
        <f t="shared" si="7"/>
        <v>2</v>
      </c>
      <c r="O38" s="278">
        <v>36</v>
      </c>
      <c r="P38" s="278">
        <v>0</v>
      </c>
      <c r="Q38" s="278">
        <f t="shared" si="8"/>
        <v>36</v>
      </c>
      <c r="R38" s="279">
        <v>0</v>
      </c>
    </row>
    <row r="39" spans="1:18" x14ac:dyDescent="0.25">
      <c r="A39">
        <v>37</v>
      </c>
      <c r="B39">
        <v>8</v>
      </c>
      <c r="C39">
        <v>2</v>
      </c>
      <c r="E39">
        <v>37</v>
      </c>
      <c r="F39">
        <f t="shared" si="0"/>
        <v>4</v>
      </c>
      <c r="G39">
        <f t="shared" si="9"/>
        <v>10</v>
      </c>
      <c r="H39">
        <v>0</v>
      </c>
      <c r="J39">
        <v>37</v>
      </c>
      <c r="K39">
        <f t="shared" si="5"/>
        <v>4</v>
      </c>
      <c r="L39">
        <f t="shared" si="6"/>
        <v>10</v>
      </c>
      <c r="M39">
        <f t="shared" si="7"/>
        <v>2</v>
      </c>
      <c r="O39" s="278">
        <v>37</v>
      </c>
      <c r="P39" s="278">
        <v>0</v>
      </c>
      <c r="Q39" s="278">
        <f t="shared" si="8"/>
        <v>37</v>
      </c>
      <c r="R39" s="279">
        <v>0</v>
      </c>
    </row>
    <row r="40" spans="1:18" x14ac:dyDescent="0.25">
      <c r="A40">
        <v>38</v>
      </c>
      <c r="B40">
        <v>8</v>
      </c>
      <c r="C40">
        <v>2</v>
      </c>
      <c r="E40">
        <v>38</v>
      </c>
      <c r="F40">
        <f t="shared" si="0"/>
        <v>4</v>
      </c>
      <c r="G40">
        <f t="shared" si="9"/>
        <v>10</v>
      </c>
      <c r="H40">
        <v>0</v>
      </c>
      <c r="J40">
        <v>38</v>
      </c>
      <c r="K40">
        <f t="shared" si="5"/>
        <v>4</v>
      </c>
      <c r="L40">
        <f t="shared" si="6"/>
        <v>10</v>
      </c>
      <c r="M40">
        <f t="shared" si="7"/>
        <v>2</v>
      </c>
      <c r="O40" s="278">
        <v>38</v>
      </c>
      <c r="P40" s="278">
        <v>0</v>
      </c>
      <c r="Q40" s="278">
        <f t="shared" si="8"/>
        <v>38</v>
      </c>
      <c r="R40" s="279">
        <v>0</v>
      </c>
    </row>
    <row r="41" spans="1:18" x14ac:dyDescent="0.25">
      <c r="A41">
        <v>39</v>
      </c>
      <c r="B41">
        <v>8</v>
      </c>
      <c r="C41">
        <v>2</v>
      </c>
      <c r="E41">
        <v>39</v>
      </c>
      <c r="F41">
        <f t="shared" si="0"/>
        <v>4</v>
      </c>
      <c r="G41">
        <f t="shared" si="9"/>
        <v>10</v>
      </c>
      <c r="H41">
        <v>0</v>
      </c>
      <c r="J41">
        <v>39</v>
      </c>
      <c r="K41">
        <f t="shared" si="5"/>
        <v>4</v>
      </c>
      <c r="L41">
        <f t="shared" si="6"/>
        <v>10</v>
      </c>
      <c r="M41">
        <f t="shared" si="7"/>
        <v>2</v>
      </c>
      <c r="O41" s="278">
        <v>39</v>
      </c>
      <c r="P41" s="278">
        <v>0</v>
      </c>
      <c r="Q41" s="278">
        <f t="shared" si="8"/>
        <v>39</v>
      </c>
      <c r="R41" s="279">
        <v>0</v>
      </c>
    </row>
    <row r="42" spans="1:18" x14ac:dyDescent="0.25">
      <c r="A42">
        <v>40</v>
      </c>
      <c r="B42">
        <v>8</v>
      </c>
      <c r="C42">
        <v>2</v>
      </c>
      <c r="E42">
        <v>40</v>
      </c>
      <c r="F42">
        <f t="shared" si="0"/>
        <v>4</v>
      </c>
      <c r="G42">
        <f t="shared" si="9"/>
        <v>10</v>
      </c>
      <c r="H42">
        <v>0</v>
      </c>
      <c r="J42">
        <v>40</v>
      </c>
      <c r="K42">
        <f t="shared" si="5"/>
        <v>4</v>
      </c>
      <c r="L42">
        <f t="shared" si="6"/>
        <v>10</v>
      </c>
      <c r="M42">
        <f t="shared" si="7"/>
        <v>2</v>
      </c>
      <c r="O42" s="278">
        <v>40</v>
      </c>
      <c r="P42" s="278">
        <v>0</v>
      </c>
      <c r="Q42" s="278">
        <f t="shared" si="8"/>
        <v>40</v>
      </c>
      <c r="R42" s="279">
        <v>0</v>
      </c>
    </row>
    <row r="43" spans="1:18" x14ac:dyDescent="0.25">
      <c r="A43">
        <v>41</v>
      </c>
      <c r="B43">
        <v>8</v>
      </c>
      <c r="C43">
        <v>2</v>
      </c>
      <c r="E43">
        <v>41</v>
      </c>
      <c r="F43">
        <f t="shared" si="0"/>
        <v>5</v>
      </c>
      <c r="G43">
        <f t="shared" si="9"/>
        <v>11</v>
      </c>
      <c r="H43">
        <v>0</v>
      </c>
      <c r="J43">
        <v>41</v>
      </c>
      <c r="K43">
        <f t="shared" si="5"/>
        <v>5</v>
      </c>
      <c r="L43">
        <f t="shared" si="6"/>
        <v>11</v>
      </c>
      <c r="M43">
        <f t="shared" si="7"/>
        <v>3</v>
      </c>
      <c r="O43" s="278">
        <v>41</v>
      </c>
      <c r="P43" s="278">
        <v>0</v>
      </c>
      <c r="Q43" s="278">
        <f t="shared" si="8"/>
        <v>41</v>
      </c>
      <c r="R43" s="279">
        <v>0</v>
      </c>
    </row>
    <row r="44" spans="1:18" x14ac:dyDescent="0.25">
      <c r="A44">
        <v>42</v>
      </c>
      <c r="B44">
        <v>8</v>
      </c>
      <c r="C44">
        <v>2</v>
      </c>
      <c r="E44">
        <v>42</v>
      </c>
      <c r="F44">
        <f t="shared" si="0"/>
        <v>5</v>
      </c>
      <c r="G44">
        <f t="shared" si="9"/>
        <v>11</v>
      </c>
      <c r="H44">
        <v>0</v>
      </c>
      <c r="J44">
        <v>42</v>
      </c>
      <c r="K44">
        <f t="shared" si="5"/>
        <v>5</v>
      </c>
      <c r="L44">
        <f t="shared" si="6"/>
        <v>11</v>
      </c>
      <c r="M44">
        <f t="shared" si="7"/>
        <v>3</v>
      </c>
      <c r="O44" s="278">
        <v>42</v>
      </c>
      <c r="P44" s="278">
        <v>0</v>
      </c>
      <c r="Q44" s="278">
        <f t="shared" si="8"/>
        <v>42</v>
      </c>
      <c r="R44" s="279">
        <v>0</v>
      </c>
    </row>
    <row r="45" spans="1:18" x14ac:dyDescent="0.25">
      <c r="A45">
        <v>43</v>
      </c>
      <c r="B45">
        <v>8</v>
      </c>
      <c r="C45">
        <v>2</v>
      </c>
      <c r="E45">
        <v>43</v>
      </c>
      <c r="F45">
        <f t="shared" si="0"/>
        <v>5</v>
      </c>
      <c r="G45">
        <f t="shared" si="9"/>
        <v>11</v>
      </c>
      <c r="H45">
        <v>0</v>
      </c>
      <c r="J45">
        <v>43</v>
      </c>
      <c r="K45">
        <f t="shared" si="5"/>
        <v>5</v>
      </c>
      <c r="L45">
        <f t="shared" si="6"/>
        <v>11</v>
      </c>
      <c r="M45">
        <f t="shared" si="7"/>
        <v>3</v>
      </c>
      <c r="O45" s="278">
        <v>43</v>
      </c>
      <c r="P45" s="278">
        <v>0</v>
      </c>
      <c r="Q45" s="278">
        <f t="shared" si="8"/>
        <v>43</v>
      </c>
      <c r="R45" s="279">
        <v>0</v>
      </c>
    </row>
    <row r="46" spans="1:18" x14ac:dyDescent="0.25">
      <c r="A46">
        <v>44</v>
      </c>
      <c r="B46">
        <v>8</v>
      </c>
      <c r="C46">
        <v>2</v>
      </c>
      <c r="E46">
        <v>44</v>
      </c>
      <c r="F46">
        <f t="shared" si="0"/>
        <v>5</v>
      </c>
      <c r="G46">
        <f t="shared" si="9"/>
        <v>11</v>
      </c>
      <c r="H46">
        <v>0</v>
      </c>
      <c r="J46">
        <v>44</v>
      </c>
      <c r="K46">
        <f t="shared" si="5"/>
        <v>5</v>
      </c>
      <c r="L46">
        <f t="shared" si="6"/>
        <v>11</v>
      </c>
      <c r="M46">
        <f t="shared" si="7"/>
        <v>3</v>
      </c>
      <c r="O46" s="278">
        <v>44</v>
      </c>
      <c r="P46" s="278">
        <v>0</v>
      </c>
      <c r="Q46" s="278">
        <f t="shared" si="8"/>
        <v>44</v>
      </c>
      <c r="R46" s="279">
        <v>0</v>
      </c>
    </row>
    <row r="47" spans="1:18" x14ac:dyDescent="0.25">
      <c r="A47">
        <v>45</v>
      </c>
      <c r="B47">
        <v>8</v>
      </c>
      <c r="C47">
        <v>2</v>
      </c>
      <c r="E47">
        <v>45</v>
      </c>
      <c r="F47">
        <f t="shared" si="0"/>
        <v>5</v>
      </c>
      <c r="G47">
        <f t="shared" si="9"/>
        <v>12</v>
      </c>
      <c r="H47">
        <v>0</v>
      </c>
      <c r="J47">
        <v>45</v>
      </c>
      <c r="K47">
        <f t="shared" si="5"/>
        <v>5</v>
      </c>
      <c r="L47">
        <f t="shared" si="6"/>
        <v>12</v>
      </c>
      <c r="M47">
        <f t="shared" si="7"/>
        <v>3</v>
      </c>
      <c r="O47" s="278">
        <v>45</v>
      </c>
      <c r="P47" s="278">
        <v>0</v>
      </c>
      <c r="Q47" s="278">
        <f t="shared" si="8"/>
        <v>45</v>
      </c>
      <c r="R47" s="279">
        <v>0</v>
      </c>
    </row>
    <row r="48" spans="1:18" x14ac:dyDescent="0.25">
      <c r="A48">
        <v>46</v>
      </c>
      <c r="B48">
        <v>8</v>
      </c>
      <c r="C48">
        <v>2</v>
      </c>
      <c r="E48">
        <v>46</v>
      </c>
      <c r="F48">
        <f t="shared" si="0"/>
        <v>5</v>
      </c>
      <c r="G48">
        <f t="shared" si="9"/>
        <v>12</v>
      </c>
      <c r="H48">
        <v>0</v>
      </c>
      <c r="J48">
        <v>46</v>
      </c>
      <c r="K48">
        <f t="shared" si="5"/>
        <v>5</v>
      </c>
      <c r="L48">
        <f t="shared" si="6"/>
        <v>12</v>
      </c>
      <c r="M48">
        <f t="shared" si="7"/>
        <v>3</v>
      </c>
      <c r="O48" s="278">
        <v>46</v>
      </c>
      <c r="P48" s="278">
        <v>0</v>
      </c>
      <c r="Q48" s="278">
        <f t="shared" si="8"/>
        <v>46</v>
      </c>
      <c r="R48" s="279">
        <v>0</v>
      </c>
    </row>
    <row r="49" spans="1:18" x14ac:dyDescent="0.25">
      <c r="A49">
        <v>47</v>
      </c>
      <c r="B49">
        <v>8</v>
      </c>
      <c r="C49">
        <v>2</v>
      </c>
      <c r="E49">
        <v>47</v>
      </c>
      <c r="F49">
        <f t="shared" si="0"/>
        <v>5</v>
      </c>
      <c r="G49">
        <f t="shared" si="9"/>
        <v>12</v>
      </c>
      <c r="H49">
        <v>0</v>
      </c>
      <c r="J49">
        <v>47</v>
      </c>
      <c r="K49">
        <f t="shared" si="5"/>
        <v>5</v>
      </c>
      <c r="L49">
        <f t="shared" si="6"/>
        <v>12</v>
      </c>
      <c r="M49">
        <f t="shared" si="7"/>
        <v>3</v>
      </c>
      <c r="O49" s="278">
        <v>47</v>
      </c>
      <c r="P49" s="278">
        <v>0</v>
      </c>
      <c r="Q49" s="278">
        <f t="shared" si="8"/>
        <v>47</v>
      </c>
      <c r="R49" s="279">
        <v>0</v>
      </c>
    </row>
    <row r="50" spans="1:18" x14ac:dyDescent="0.25">
      <c r="A50">
        <v>48</v>
      </c>
      <c r="B50">
        <v>8</v>
      </c>
      <c r="C50">
        <v>2</v>
      </c>
      <c r="E50">
        <v>48</v>
      </c>
      <c r="F50">
        <f t="shared" si="0"/>
        <v>5</v>
      </c>
      <c r="G50">
        <f t="shared" si="9"/>
        <v>12</v>
      </c>
      <c r="H50">
        <v>0</v>
      </c>
      <c r="J50">
        <v>48</v>
      </c>
      <c r="K50">
        <f t="shared" si="5"/>
        <v>5</v>
      </c>
      <c r="L50">
        <f t="shared" si="6"/>
        <v>12</v>
      </c>
      <c r="M50">
        <f t="shared" si="7"/>
        <v>3</v>
      </c>
      <c r="O50" s="278">
        <v>48</v>
      </c>
      <c r="P50" s="278">
        <v>0</v>
      </c>
      <c r="Q50" s="278">
        <f t="shared" si="8"/>
        <v>48</v>
      </c>
      <c r="R50" s="279">
        <v>0</v>
      </c>
    </row>
    <row r="51" spans="1:18" x14ac:dyDescent="0.25">
      <c r="A51">
        <v>49</v>
      </c>
      <c r="B51">
        <v>8</v>
      </c>
      <c r="C51">
        <v>2</v>
      </c>
      <c r="E51">
        <v>49</v>
      </c>
      <c r="F51">
        <f t="shared" si="0"/>
        <v>5</v>
      </c>
      <c r="G51">
        <f t="shared" si="9"/>
        <v>13</v>
      </c>
      <c r="H51">
        <v>0</v>
      </c>
      <c r="J51">
        <v>49</v>
      </c>
      <c r="K51">
        <f t="shared" si="5"/>
        <v>5</v>
      </c>
      <c r="L51">
        <f t="shared" si="6"/>
        <v>13</v>
      </c>
      <c r="M51">
        <f t="shared" si="7"/>
        <v>3</v>
      </c>
      <c r="O51" s="278">
        <v>49</v>
      </c>
      <c r="P51" s="278">
        <v>0</v>
      </c>
      <c r="Q51" s="278">
        <f t="shared" si="8"/>
        <v>49</v>
      </c>
      <c r="R51" s="279">
        <v>0</v>
      </c>
    </row>
    <row r="52" spans="1:18" x14ac:dyDescent="0.25">
      <c r="A52">
        <v>50</v>
      </c>
      <c r="B52">
        <v>8</v>
      </c>
      <c r="C52">
        <v>2</v>
      </c>
      <c r="E52">
        <v>50</v>
      </c>
      <c r="F52">
        <f t="shared" si="0"/>
        <v>5</v>
      </c>
      <c r="G52">
        <f t="shared" si="9"/>
        <v>13</v>
      </c>
      <c r="H52">
        <v>0</v>
      </c>
      <c r="J52">
        <v>50</v>
      </c>
      <c r="K52">
        <f t="shared" si="5"/>
        <v>5</v>
      </c>
      <c r="L52">
        <f t="shared" si="6"/>
        <v>13</v>
      </c>
      <c r="M52">
        <f t="shared" si="7"/>
        <v>3</v>
      </c>
      <c r="O52" s="278">
        <v>50</v>
      </c>
      <c r="P52" s="278">
        <v>0</v>
      </c>
      <c r="Q52" s="278">
        <f t="shared" si="8"/>
        <v>50</v>
      </c>
      <c r="R52" s="279">
        <v>0</v>
      </c>
    </row>
    <row r="53" spans="1:18" x14ac:dyDescent="0.25">
      <c r="A53">
        <v>51</v>
      </c>
      <c r="B53">
        <v>13</v>
      </c>
      <c r="C53">
        <v>3</v>
      </c>
      <c r="E53">
        <v>51</v>
      </c>
      <c r="F53">
        <f t="shared" si="0"/>
        <v>6</v>
      </c>
      <c r="G53">
        <f t="shared" si="9"/>
        <v>13</v>
      </c>
      <c r="H53">
        <v>0</v>
      </c>
      <c r="J53">
        <v>51</v>
      </c>
      <c r="K53">
        <f t="shared" si="5"/>
        <v>6</v>
      </c>
      <c r="L53">
        <f t="shared" si="6"/>
        <v>13</v>
      </c>
      <c r="M53">
        <f t="shared" si="7"/>
        <v>3</v>
      </c>
      <c r="O53" s="278">
        <v>51</v>
      </c>
      <c r="P53" s="278">
        <v>0</v>
      </c>
      <c r="Q53" s="278">
        <f t="shared" si="8"/>
        <v>51</v>
      </c>
      <c r="R53" s="279">
        <v>0</v>
      </c>
    </row>
    <row r="54" spans="1:18" x14ac:dyDescent="0.25">
      <c r="A54">
        <v>52</v>
      </c>
      <c r="B54">
        <v>13</v>
      </c>
      <c r="C54">
        <v>3</v>
      </c>
      <c r="E54">
        <v>52</v>
      </c>
      <c r="F54">
        <f t="shared" si="0"/>
        <v>6</v>
      </c>
      <c r="G54">
        <f t="shared" si="9"/>
        <v>13</v>
      </c>
      <c r="H54">
        <v>0</v>
      </c>
      <c r="J54">
        <v>52</v>
      </c>
      <c r="K54">
        <f t="shared" si="5"/>
        <v>6</v>
      </c>
      <c r="L54">
        <f t="shared" si="6"/>
        <v>13</v>
      </c>
      <c r="M54">
        <f t="shared" si="7"/>
        <v>3</v>
      </c>
      <c r="O54" s="278">
        <v>52</v>
      </c>
      <c r="P54" s="278">
        <v>0</v>
      </c>
      <c r="Q54" s="278">
        <f t="shared" si="8"/>
        <v>52</v>
      </c>
      <c r="R54" s="279">
        <v>0</v>
      </c>
    </row>
    <row r="55" spans="1:18" x14ac:dyDescent="0.25">
      <c r="A55">
        <v>53</v>
      </c>
      <c r="B55">
        <v>13</v>
      </c>
      <c r="C55">
        <v>3</v>
      </c>
      <c r="E55">
        <v>53</v>
      </c>
      <c r="F55">
        <f t="shared" si="0"/>
        <v>6</v>
      </c>
      <c r="G55">
        <f t="shared" si="9"/>
        <v>14</v>
      </c>
      <c r="H55">
        <v>0</v>
      </c>
      <c r="J55">
        <v>53</v>
      </c>
      <c r="K55">
        <f t="shared" si="5"/>
        <v>6</v>
      </c>
      <c r="L55">
        <f t="shared" si="6"/>
        <v>14</v>
      </c>
      <c r="M55">
        <f t="shared" si="7"/>
        <v>3</v>
      </c>
      <c r="O55" s="278">
        <v>53</v>
      </c>
      <c r="P55" s="278">
        <v>0</v>
      </c>
      <c r="Q55" s="278">
        <f t="shared" si="8"/>
        <v>53</v>
      </c>
      <c r="R55" s="279">
        <v>0</v>
      </c>
    </row>
    <row r="56" spans="1:18" x14ac:dyDescent="0.25">
      <c r="A56">
        <v>54</v>
      </c>
      <c r="B56">
        <v>13</v>
      </c>
      <c r="C56">
        <v>3</v>
      </c>
      <c r="E56">
        <v>54</v>
      </c>
      <c r="F56">
        <f t="shared" si="0"/>
        <v>6</v>
      </c>
      <c r="G56">
        <f t="shared" si="9"/>
        <v>14</v>
      </c>
      <c r="H56">
        <v>0</v>
      </c>
      <c r="J56">
        <v>54</v>
      </c>
      <c r="K56">
        <f t="shared" si="5"/>
        <v>6</v>
      </c>
      <c r="L56">
        <f t="shared" si="6"/>
        <v>14</v>
      </c>
      <c r="M56">
        <f t="shared" si="7"/>
        <v>3</v>
      </c>
      <c r="O56" s="278">
        <v>54</v>
      </c>
      <c r="P56" s="278">
        <v>0</v>
      </c>
      <c r="Q56" s="278">
        <f t="shared" si="8"/>
        <v>54</v>
      </c>
      <c r="R56" s="279">
        <v>0</v>
      </c>
    </row>
    <row r="57" spans="1:18" x14ac:dyDescent="0.25">
      <c r="A57">
        <v>55</v>
      </c>
      <c r="B57">
        <v>13</v>
      </c>
      <c r="C57">
        <v>3</v>
      </c>
      <c r="E57">
        <v>55</v>
      </c>
      <c r="F57">
        <f t="shared" si="0"/>
        <v>6</v>
      </c>
      <c r="G57">
        <f t="shared" si="9"/>
        <v>14</v>
      </c>
      <c r="H57">
        <v>0</v>
      </c>
      <c r="J57">
        <v>55</v>
      </c>
      <c r="K57">
        <f t="shared" si="5"/>
        <v>6</v>
      </c>
      <c r="L57">
        <f t="shared" si="6"/>
        <v>14</v>
      </c>
      <c r="M57">
        <f t="shared" si="7"/>
        <v>3</v>
      </c>
      <c r="O57" s="278">
        <v>55</v>
      </c>
      <c r="P57" s="278">
        <v>0</v>
      </c>
      <c r="Q57" s="278">
        <f t="shared" si="8"/>
        <v>55</v>
      </c>
      <c r="R57" s="279">
        <v>0</v>
      </c>
    </row>
    <row r="58" spans="1:18" x14ac:dyDescent="0.25">
      <c r="A58">
        <v>56</v>
      </c>
      <c r="B58">
        <v>13</v>
      </c>
      <c r="C58">
        <v>3</v>
      </c>
      <c r="E58">
        <v>56</v>
      </c>
      <c r="F58">
        <f t="shared" si="0"/>
        <v>6</v>
      </c>
      <c r="G58">
        <f t="shared" si="9"/>
        <v>14</v>
      </c>
      <c r="H58">
        <v>0</v>
      </c>
      <c r="J58">
        <v>56</v>
      </c>
      <c r="K58">
        <f t="shared" si="5"/>
        <v>6</v>
      </c>
      <c r="L58">
        <f t="shared" si="6"/>
        <v>14</v>
      </c>
      <c r="M58">
        <f t="shared" si="7"/>
        <v>3</v>
      </c>
      <c r="O58" s="278">
        <v>56</v>
      </c>
      <c r="P58" s="278">
        <v>0</v>
      </c>
      <c r="Q58" s="278">
        <f t="shared" si="8"/>
        <v>56</v>
      </c>
      <c r="R58" s="279">
        <v>0</v>
      </c>
    </row>
    <row r="59" spans="1:18" x14ac:dyDescent="0.25">
      <c r="A59">
        <v>57</v>
      </c>
      <c r="B59">
        <v>13</v>
      </c>
      <c r="C59">
        <v>3</v>
      </c>
      <c r="E59">
        <v>57</v>
      </c>
      <c r="F59">
        <f t="shared" si="0"/>
        <v>6</v>
      </c>
      <c r="G59">
        <f t="shared" si="9"/>
        <v>15</v>
      </c>
      <c r="H59">
        <v>0</v>
      </c>
      <c r="J59">
        <v>57</v>
      </c>
      <c r="K59">
        <f t="shared" si="5"/>
        <v>6</v>
      </c>
      <c r="L59">
        <f t="shared" si="6"/>
        <v>15</v>
      </c>
      <c r="M59">
        <f t="shared" si="7"/>
        <v>3</v>
      </c>
      <c r="O59" s="278">
        <v>57</v>
      </c>
      <c r="P59" s="278">
        <v>0</v>
      </c>
      <c r="Q59" s="278">
        <f t="shared" si="8"/>
        <v>57</v>
      </c>
      <c r="R59" s="279">
        <v>0</v>
      </c>
    </row>
    <row r="60" spans="1:18" x14ac:dyDescent="0.25">
      <c r="A60">
        <v>58</v>
      </c>
      <c r="B60">
        <v>13</v>
      </c>
      <c r="C60">
        <v>3</v>
      </c>
      <c r="E60">
        <v>58</v>
      </c>
      <c r="F60">
        <f t="shared" si="0"/>
        <v>6</v>
      </c>
      <c r="G60">
        <f t="shared" si="9"/>
        <v>15</v>
      </c>
      <c r="H60">
        <v>0</v>
      </c>
      <c r="J60">
        <v>58</v>
      </c>
      <c r="K60">
        <f t="shared" si="5"/>
        <v>6</v>
      </c>
      <c r="L60">
        <f t="shared" si="6"/>
        <v>15</v>
      </c>
      <c r="M60">
        <f t="shared" si="7"/>
        <v>3</v>
      </c>
      <c r="O60" s="278">
        <v>58</v>
      </c>
      <c r="P60" s="278">
        <v>0</v>
      </c>
      <c r="Q60" s="278">
        <f t="shared" si="8"/>
        <v>58</v>
      </c>
      <c r="R60" s="279">
        <v>0</v>
      </c>
    </row>
    <row r="61" spans="1:18" x14ac:dyDescent="0.25">
      <c r="A61">
        <v>59</v>
      </c>
      <c r="B61">
        <v>13</v>
      </c>
      <c r="C61">
        <v>3</v>
      </c>
      <c r="E61">
        <v>59</v>
      </c>
      <c r="F61">
        <f t="shared" si="0"/>
        <v>6</v>
      </c>
      <c r="G61">
        <f t="shared" si="9"/>
        <v>15</v>
      </c>
      <c r="H61">
        <v>0</v>
      </c>
      <c r="J61">
        <v>59</v>
      </c>
      <c r="K61">
        <f t="shared" si="5"/>
        <v>6</v>
      </c>
      <c r="L61">
        <f t="shared" si="6"/>
        <v>15</v>
      </c>
      <c r="M61">
        <f t="shared" si="7"/>
        <v>3</v>
      </c>
      <c r="O61" s="278">
        <v>59</v>
      </c>
      <c r="P61" s="278">
        <v>0</v>
      </c>
      <c r="Q61" s="278">
        <f t="shared" si="8"/>
        <v>59</v>
      </c>
      <c r="R61" s="279">
        <v>0</v>
      </c>
    </row>
    <row r="62" spans="1:18" x14ac:dyDescent="0.25">
      <c r="A62">
        <v>60</v>
      </c>
      <c r="B62">
        <v>13</v>
      </c>
      <c r="C62">
        <v>3</v>
      </c>
      <c r="E62">
        <v>60</v>
      </c>
      <c r="F62">
        <f t="shared" si="0"/>
        <v>6</v>
      </c>
      <c r="G62">
        <f t="shared" si="9"/>
        <v>15</v>
      </c>
      <c r="H62">
        <v>0</v>
      </c>
      <c r="J62">
        <v>60</v>
      </c>
      <c r="K62">
        <f t="shared" si="5"/>
        <v>6</v>
      </c>
      <c r="L62">
        <f t="shared" si="6"/>
        <v>15</v>
      </c>
      <c r="M62">
        <f t="shared" si="7"/>
        <v>3</v>
      </c>
      <c r="O62" s="278">
        <v>60</v>
      </c>
      <c r="P62" s="278">
        <v>0</v>
      </c>
      <c r="Q62" s="278">
        <f t="shared" si="8"/>
        <v>60</v>
      </c>
      <c r="R62" s="279">
        <v>0</v>
      </c>
    </row>
    <row r="63" spans="1:18" x14ac:dyDescent="0.25">
      <c r="A63">
        <v>61</v>
      </c>
      <c r="B63">
        <v>13</v>
      </c>
      <c r="C63">
        <v>3</v>
      </c>
      <c r="E63">
        <v>61</v>
      </c>
      <c r="F63">
        <f t="shared" si="0"/>
        <v>7</v>
      </c>
      <c r="G63">
        <f t="shared" si="9"/>
        <v>16</v>
      </c>
      <c r="H63">
        <v>0</v>
      </c>
      <c r="J63">
        <v>61</v>
      </c>
      <c r="K63">
        <f t="shared" si="5"/>
        <v>7</v>
      </c>
      <c r="L63">
        <f t="shared" si="6"/>
        <v>16</v>
      </c>
      <c r="M63">
        <f t="shared" si="7"/>
        <v>4</v>
      </c>
      <c r="O63" s="278">
        <v>61</v>
      </c>
      <c r="P63" s="278">
        <v>0</v>
      </c>
      <c r="Q63" s="278">
        <f t="shared" si="8"/>
        <v>61</v>
      </c>
      <c r="R63" s="279">
        <v>0</v>
      </c>
    </row>
    <row r="64" spans="1:18" x14ac:dyDescent="0.25">
      <c r="A64">
        <v>62</v>
      </c>
      <c r="B64">
        <v>13</v>
      </c>
      <c r="C64">
        <v>3</v>
      </c>
      <c r="E64">
        <v>62</v>
      </c>
      <c r="F64">
        <f t="shared" si="0"/>
        <v>7</v>
      </c>
      <c r="G64">
        <f t="shared" si="9"/>
        <v>16</v>
      </c>
      <c r="H64">
        <v>0</v>
      </c>
      <c r="J64">
        <v>62</v>
      </c>
      <c r="K64">
        <f t="shared" si="5"/>
        <v>7</v>
      </c>
      <c r="L64">
        <f t="shared" si="6"/>
        <v>16</v>
      </c>
      <c r="M64">
        <f t="shared" si="7"/>
        <v>4</v>
      </c>
      <c r="O64" s="278">
        <v>62</v>
      </c>
      <c r="P64" s="278">
        <v>0</v>
      </c>
      <c r="Q64" s="278">
        <f t="shared" si="8"/>
        <v>62</v>
      </c>
      <c r="R64" s="279">
        <v>0</v>
      </c>
    </row>
    <row r="65" spans="1:18" x14ac:dyDescent="0.25">
      <c r="A65">
        <v>63</v>
      </c>
      <c r="B65">
        <v>13</v>
      </c>
      <c r="C65">
        <v>3</v>
      </c>
      <c r="E65">
        <v>63</v>
      </c>
      <c r="F65">
        <f t="shared" si="0"/>
        <v>7</v>
      </c>
      <c r="G65">
        <f t="shared" si="9"/>
        <v>16</v>
      </c>
      <c r="H65">
        <v>0</v>
      </c>
      <c r="J65">
        <v>63</v>
      </c>
      <c r="K65">
        <f t="shared" si="5"/>
        <v>7</v>
      </c>
      <c r="L65">
        <f t="shared" si="6"/>
        <v>16</v>
      </c>
      <c r="M65">
        <f t="shared" si="7"/>
        <v>4</v>
      </c>
      <c r="O65" s="278">
        <v>63</v>
      </c>
      <c r="P65" s="278">
        <v>0</v>
      </c>
      <c r="Q65" s="278">
        <f t="shared" si="8"/>
        <v>63</v>
      </c>
      <c r="R65" s="279">
        <v>0</v>
      </c>
    </row>
    <row r="66" spans="1:18" x14ac:dyDescent="0.25">
      <c r="A66">
        <v>64</v>
      </c>
      <c r="B66">
        <v>13</v>
      </c>
      <c r="C66">
        <v>3</v>
      </c>
      <c r="E66">
        <v>64</v>
      </c>
      <c r="F66">
        <f t="shared" si="0"/>
        <v>7</v>
      </c>
      <c r="G66">
        <f t="shared" si="9"/>
        <v>16</v>
      </c>
      <c r="H66">
        <v>0</v>
      </c>
      <c r="J66">
        <v>64</v>
      </c>
      <c r="K66">
        <f t="shared" si="5"/>
        <v>7</v>
      </c>
      <c r="L66">
        <f t="shared" si="6"/>
        <v>16</v>
      </c>
      <c r="M66">
        <f t="shared" si="7"/>
        <v>4</v>
      </c>
      <c r="O66" s="278">
        <v>64</v>
      </c>
      <c r="P66" s="278">
        <v>0</v>
      </c>
      <c r="Q66" s="278">
        <f t="shared" si="8"/>
        <v>64</v>
      </c>
      <c r="R66" s="279">
        <v>0</v>
      </c>
    </row>
    <row r="67" spans="1:18" x14ac:dyDescent="0.25">
      <c r="A67">
        <v>65</v>
      </c>
      <c r="B67">
        <v>13</v>
      </c>
      <c r="C67">
        <v>3</v>
      </c>
      <c r="E67">
        <v>65</v>
      </c>
      <c r="F67">
        <f t="shared" si="0"/>
        <v>7</v>
      </c>
      <c r="G67">
        <f t="shared" si="9"/>
        <v>17</v>
      </c>
      <c r="H67">
        <v>0</v>
      </c>
      <c r="J67">
        <v>65</v>
      </c>
      <c r="K67">
        <f t="shared" si="5"/>
        <v>7</v>
      </c>
      <c r="L67">
        <f t="shared" si="6"/>
        <v>17</v>
      </c>
      <c r="M67">
        <f t="shared" si="7"/>
        <v>4</v>
      </c>
      <c r="O67" s="278">
        <v>65</v>
      </c>
      <c r="P67" s="278">
        <v>0</v>
      </c>
      <c r="Q67" s="278">
        <f t="shared" si="8"/>
        <v>65</v>
      </c>
      <c r="R67" s="279">
        <v>0</v>
      </c>
    </row>
    <row r="68" spans="1:18" x14ac:dyDescent="0.25">
      <c r="A68">
        <v>66</v>
      </c>
      <c r="B68">
        <v>13</v>
      </c>
      <c r="C68">
        <v>3</v>
      </c>
      <c r="E68">
        <v>66</v>
      </c>
      <c r="F68">
        <f t="shared" ref="F68:F131" si="10">ROUNDUP(E68*0.1,0.1)</f>
        <v>7</v>
      </c>
      <c r="G68">
        <f t="shared" si="9"/>
        <v>17</v>
      </c>
      <c r="H68">
        <v>0</v>
      </c>
      <c r="J68">
        <v>66</v>
      </c>
      <c r="K68">
        <f t="shared" si="5"/>
        <v>7</v>
      </c>
      <c r="L68">
        <f t="shared" si="6"/>
        <v>17</v>
      </c>
      <c r="M68">
        <f t="shared" si="7"/>
        <v>4</v>
      </c>
      <c r="O68" s="278">
        <v>66</v>
      </c>
      <c r="P68" s="278">
        <v>0</v>
      </c>
      <c r="Q68" s="278">
        <f t="shared" si="8"/>
        <v>66</v>
      </c>
      <c r="R68" s="279">
        <v>0</v>
      </c>
    </row>
    <row r="69" spans="1:18" x14ac:dyDescent="0.25">
      <c r="A69">
        <v>67</v>
      </c>
      <c r="B69">
        <v>13</v>
      </c>
      <c r="C69">
        <v>3</v>
      </c>
      <c r="E69">
        <v>67</v>
      </c>
      <c r="F69">
        <f t="shared" si="10"/>
        <v>7</v>
      </c>
      <c r="G69">
        <f t="shared" si="9"/>
        <v>17</v>
      </c>
      <c r="H69">
        <v>0</v>
      </c>
      <c r="J69">
        <v>67</v>
      </c>
      <c r="K69">
        <f t="shared" si="5"/>
        <v>7</v>
      </c>
      <c r="L69">
        <f t="shared" si="6"/>
        <v>17</v>
      </c>
      <c r="M69">
        <f t="shared" si="7"/>
        <v>4</v>
      </c>
      <c r="O69" s="278">
        <v>67</v>
      </c>
      <c r="P69" s="278">
        <v>0</v>
      </c>
      <c r="Q69" s="278">
        <f t="shared" si="8"/>
        <v>67</v>
      </c>
      <c r="R69" s="279">
        <v>0</v>
      </c>
    </row>
    <row r="70" spans="1:18" x14ac:dyDescent="0.25">
      <c r="A70">
        <v>68</v>
      </c>
      <c r="B70">
        <v>13</v>
      </c>
      <c r="C70">
        <v>3</v>
      </c>
      <c r="E70">
        <v>68</v>
      </c>
      <c r="F70">
        <f t="shared" si="10"/>
        <v>7</v>
      </c>
      <c r="G70">
        <f t="shared" si="9"/>
        <v>17</v>
      </c>
      <c r="H70">
        <v>0</v>
      </c>
      <c r="J70">
        <v>68</v>
      </c>
      <c r="K70">
        <f t="shared" si="5"/>
        <v>7</v>
      </c>
      <c r="L70">
        <f t="shared" si="6"/>
        <v>17</v>
      </c>
      <c r="M70">
        <f t="shared" si="7"/>
        <v>4</v>
      </c>
      <c r="O70" s="278">
        <v>68</v>
      </c>
      <c r="P70" s="278">
        <v>0</v>
      </c>
      <c r="Q70" s="278">
        <f t="shared" si="8"/>
        <v>68</v>
      </c>
      <c r="R70" s="279">
        <v>0</v>
      </c>
    </row>
    <row r="71" spans="1:18" x14ac:dyDescent="0.25">
      <c r="A71">
        <v>69</v>
      </c>
      <c r="B71">
        <v>13</v>
      </c>
      <c r="C71">
        <v>3</v>
      </c>
      <c r="E71">
        <v>69</v>
      </c>
      <c r="F71">
        <f t="shared" si="10"/>
        <v>7</v>
      </c>
      <c r="G71">
        <f t="shared" si="9"/>
        <v>18</v>
      </c>
      <c r="H71">
        <v>0</v>
      </c>
      <c r="J71">
        <v>69</v>
      </c>
      <c r="K71">
        <f t="shared" si="5"/>
        <v>7</v>
      </c>
      <c r="L71">
        <f t="shared" si="6"/>
        <v>18</v>
      </c>
      <c r="M71">
        <f t="shared" si="7"/>
        <v>4</v>
      </c>
      <c r="O71" s="278">
        <v>69</v>
      </c>
      <c r="P71" s="278">
        <v>0</v>
      </c>
      <c r="Q71" s="278">
        <f t="shared" si="8"/>
        <v>69</v>
      </c>
      <c r="R71" s="279">
        <v>0</v>
      </c>
    </row>
    <row r="72" spans="1:18" x14ac:dyDescent="0.25">
      <c r="A72">
        <v>70</v>
      </c>
      <c r="B72">
        <v>13</v>
      </c>
      <c r="C72">
        <v>3</v>
      </c>
      <c r="E72">
        <v>70</v>
      </c>
      <c r="F72">
        <f t="shared" si="10"/>
        <v>7</v>
      </c>
      <c r="G72">
        <f t="shared" si="9"/>
        <v>18</v>
      </c>
      <c r="H72">
        <v>0</v>
      </c>
      <c r="J72">
        <v>70</v>
      </c>
      <c r="K72">
        <f t="shared" si="5"/>
        <v>7</v>
      </c>
      <c r="L72">
        <f t="shared" si="6"/>
        <v>18</v>
      </c>
      <c r="M72">
        <f t="shared" si="7"/>
        <v>4</v>
      </c>
      <c r="O72" s="278">
        <v>70</v>
      </c>
      <c r="P72" s="278">
        <v>0</v>
      </c>
      <c r="Q72" s="278">
        <f t="shared" si="8"/>
        <v>70</v>
      </c>
      <c r="R72" s="279">
        <v>0</v>
      </c>
    </row>
    <row r="73" spans="1:18" x14ac:dyDescent="0.25">
      <c r="A73">
        <v>71</v>
      </c>
      <c r="B73">
        <v>13</v>
      </c>
      <c r="C73">
        <v>3</v>
      </c>
      <c r="E73">
        <v>71</v>
      </c>
      <c r="F73">
        <f t="shared" si="10"/>
        <v>8</v>
      </c>
      <c r="G73">
        <f t="shared" si="9"/>
        <v>18</v>
      </c>
      <c r="H73">
        <v>0</v>
      </c>
      <c r="J73">
        <v>71</v>
      </c>
      <c r="K73">
        <f t="shared" si="5"/>
        <v>8</v>
      </c>
      <c r="L73">
        <f t="shared" si="6"/>
        <v>18</v>
      </c>
      <c r="M73">
        <f t="shared" si="7"/>
        <v>4</v>
      </c>
      <c r="O73" s="278">
        <v>71</v>
      </c>
      <c r="P73" s="278">
        <v>0</v>
      </c>
      <c r="Q73" s="278">
        <f t="shared" si="8"/>
        <v>71</v>
      </c>
      <c r="R73" s="279">
        <v>0</v>
      </c>
    </row>
    <row r="74" spans="1:18" x14ac:dyDescent="0.25">
      <c r="A74">
        <v>72</v>
      </c>
      <c r="B74">
        <v>13</v>
      </c>
      <c r="C74">
        <v>3</v>
      </c>
      <c r="E74">
        <v>72</v>
      </c>
      <c r="F74">
        <f t="shared" si="10"/>
        <v>8</v>
      </c>
      <c r="G74">
        <f t="shared" si="9"/>
        <v>18</v>
      </c>
      <c r="H74">
        <v>0</v>
      </c>
      <c r="J74">
        <v>72</v>
      </c>
      <c r="K74">
        <f t="shared" ref="K74:K137" si="11">ROUNDUP(J74*0.1,0.1)</f>
        <v>8</v>
      </c>
      <c r="L74">
        <f t="shared" ref="L74:L137" si="12">ROUNDUP(J74*0.25,0.1)</f>
        <v>18</v>
      </c>
      <c r="M74">
        <f t="shared" ref="M74:M137" si="13">ROUNDUP(J74*0.05,0.1)</f>
        <v>4</v>
      </c>
      <c r="O74" s="278">
        <v>72</v>
      </c>
      <c r="P74" s="278">
        <v>0</v>
      </c>
      <c r="Q74" s="278">
        <f t="shared" si="8"/>
        <v>72</v>
      </c>
      <c r="R74" s="279">
        <v>0</v>
      </c>
    </row>
    <row r="75" spans="1:18" x14ac:dyDescent="0.25">
      <c r="A75">
        <v>73</v>
      </c>
      <c r="B75">
        <v>13</v>
      </c>
      <c r="C75">
        <v>3</v>
      </c>
      <c r="E75">
        <v>73</v>
      </c>
      <c r="F75">
        <f t="shared" si="10"/>
        <v>8</v>
      </c>
      <c r="G75">
        <f t="shared" si="9"/>
        <v>19</v>
      </c>
      <c r="H75">
        <v>0</v>
      </c>
      <c r="J75">
        <v>73</v>
      </c>
      <c r="K75">
        <f t="shared" si="11"/>
        <v>8</v>
      </c>
      <c r="L75">
        <f t="shared" si="12"/>
        <v>19</v>
      </c>
      <c r="M75">
        <f t="shared" si="13"/>
        <v>4</v>
      </c>
      <c r="O75" s="278">
        <v>73</v>
      </c>
      <c r="P75" s="278">
        <v>0</v>
      </c>
      <c r="Q75" s="278">
        <f t="shared" si="8"/>
        <v>73</v>
      </c>
      <c r="R75" s="279">
        <v>0</v>
      </c>
    </row>
    <row r="76" spans="1:18" x14ac:dyDescent="0.25">
      <c r="A76">
        <v>74</v>
      </c>
      <c r="B76">
        <v>13</v>
      </c>
      <c r="C76">
        <v>3</v>
      </c>
      <c r="E76">
        <v>74</v>
      </c>
      <c r="F76">
        <f t="shared" si="10"/>
        <v>8</v>
      </c>
      <c r="G76">
        <f t="shared" si="9"/>
        <v>19</v>
      </c>
      <c r="H76">
        <v>0</v>
      </c>
      <c r="J76">
        <v>74</v>
      </c>
      <c r="K76">
        <f t="shared" si="11"/>
        <v>8</v>
      </c>
      <c r="L76">
        <f t="shared" si="12"/>
        <v>19</v>
      </c>
      <c r="M76">
        <f t="shared" si="13"/>
        <v>4</v>
      </c>
      <c r="O76" s="278">
        <v>74</v>
      </c>
      <c r="P76" s="278">
        <v>0</v>
      </c>
      <c r="Q76" s="278">
        <f t="shared" si="8"/>
        <v>74</v>
      </c>
      <c r="R76" s="279">
        <v>0</v>
      </c>
    </row>
    <row r="77" spans="1:18" x14ac:dyDescent="0.25">
      <c r="A77">
        <v>75</v>
      </c>
      <c r="B77">
        <v>13</v>
      </c>
      <c r="C77">
        <v>3</v>
      </c>
      <c r="E77">
        <v>75</v>
      </c>
      <c r="F77">
        <f t="shared" si="10"/>
        <v>8</v>
      </c>
      <c r="G77">
        <f t="shared" si="9"/>
        <v>19</v>
      </c>
      <c r="H77">
        <v>0</v>
      </c>
      <c r="J77">
        <v>75</v>
      </c>
      <c r="K77">
        <f t="shared" si="11"/>
        <v>8</v>
      </c>
      <c r="L77">
        <f t="shared" si="12"/>
        <v>19</v>
      </c>
      <c r="M77">
        <f t="shared" si="13"/>
        <v>4</v>
      </c>
      <c r="O77" s="278">
        <v>75</v>
      </c>
      <c r="P77" s="278">
        <v>0</v>
      </c>
      <c r="Q77" s="278">
        <f t="shared" si="8"/>
        <v>75</v>
      </c>
      <c r="R77" s="279">
        <v>0</v>
      </c>
    </row>
    <row r="78" spans="1:18" x14ac:dyDescent="0.25">
      <c r="A78">
        <v>76</v>
      </c>
      <c r="B78">
        <v>17</v>
      </c>
      <c r="C78">
        <v>4</v>
      </c>
      <c r="E78">
        <v>76</v>
      </c>
      <c r="F78">
        <f t="shared" si="10"/>
        <v>8</v>
      </c>
      <c r="G78">
        <f t="shared" si="9"/>
        <v>19</v>
      </c>
      <c r="H78">
        <v>0</v>
      </c>
      <c r="J78">
        <v>76</v>
      </c>
      <c r="K78">
        <f t="shared" si="11"/>
        <v>8</v>
      </c>
      <c r="L78">
        <f t="shared" si="12"/>
        <v>19</v>
      </c>
      <c r="M78">
        <f t="shared" si="13"/>
        <v>4</v>
      </c>
      <c r="O78" s="278">
        <v>76</v>
      </c>
      <c r="P78" s="278">
        <v>0</v>
      </c>
      <c r="Q78" s="278">
        <f t="shared" si="8"/>
        <v>76</v>
      </c>
      <c r="R78" s="279">
        <v>0</v>
      </c>
    </row>
    <row r="79" spans="1:18" x14ac:dyDescent="0.25">
      <c r="A79">
        <v>77</v>
      </c>
      <c r="B79">
        <v>17</v>
      </c>
      <c r="C79">
        <v>4</v>
      </c>
      <c r="E79">
        <v>77</v>
      </c>
      <c r="F79">
        <f t="shared" si="10"/>
        <v>8</v>
      </c>
      <c r="G79">
        <f t="shared" si="9"/>
        <v>20</v>
      </c>
      <c r="H79">
        <v>0</v>
      </c>
      <c r="J79">
        <v>77</v>
      </c>
      <c r="K79">
        <f t="shared" si="11"/>
        <v>8</v>
      </c>
      <c r="L79">
        <f t="shared" si="12"/>
        <v>20</v>
      </c>
      <c r="M79">
        <f t="shared" si="13"/>
        <v>4</v>
      </c>
      <c r="O79" s="278">
        <v>77</v>
      </c>
      <c r="P79" s="278">
        <v>0</v>
      </c>
      <c r="Q79" s="278">
        <f t="shared" si="8"/>
        <v>77</v>
      </c>
      <c r="R79" s="279">
        <v>0</v>
      </c>
    </row>
    <row r="80" spans="1:18" x14ac:dyDescent="0.25">
      <c r="A80">
        <v>78</v>
      </c>
      <c r="B80">
        <v>17</v>
      </c>
      <c r="C80">
        <v>4</v>
      </c>
      <c r="E80">
        <v>78</v>
      </c>
      <c r="F80">
        <f t="shared" si="10"/>
        <v>8</v>
      </c>
      <c r="G80">
        <f t="shared" si="9"/>
        <v>20</v>
      </c>
      <c r="H80">
        <v>0</v>
      </c>
      <c r="J80">
        <v>78</v>
      </c>
      <c r="K80">
        <f t="shared" si="11"/>
        <v>8</v>
      </c>
      <c r="L80">
        <f t="shared" si="12"/>
        <v>20</v>
      </c>
      <c r="M80">
        <f t="shared" si="13"/>
        <v>4</v>
      </c>
      <c r="O80" s="278">
        <v>78</v>
      </c>
      <c r="P80" s="278">
        <v>0</v>
      </c>
      <c r="Q80" s="278">
        <f t="shared" si="8"/>
        <v>78</v>
      </c>
      <c r="R80" s="279">
        <v>0</v>
      </c>
    </row>
    <row r="81" spans="1:18" x14ac:dyDescent="0.25">
      <c r="A81">
        <v>79</v>
      </c>
      <c r="B81">
        <v>17</v>
      </c>
      <c r="C81">
        <v>4</v>
      </c>
      <c r="E81">
        <v>79</v>
      </c>
      <c r="F81">
        <f t="shared" si="10"/>
        <v>8</v>
      </c>
      <c r="G81">
        <f t="shared" si="9"/>
        <v>20</v>
      </c>
      <c r="H81">
        <v>0</v>
      </c>
      <c r="J81">
        <v>79</v>
      </c>
      <c r="K81">
        <f t="shared" si="11"/>
        <v>8</v>
      </c>
      <c r="L81">
        <f t="shared" si="12"/>
        <v>20</v>
      </c>
      <c r="M81">
        <f t="shared" si="13"/>
        <v>4</v>
      </c>
      <c r="O81" s="278">
        <v>79</v>
      </c>
      <c r="P81" s="278">
        <v>0</v>
      </c>
      <c r="Q81" s="278">
        <f t="shared" si="8"/>
        <v>79</v>
      </c>
      <c r="R81" s="279">
        <v>0</v>
      </c>
    </row>
    <row r="82" spans="1:18" x14ac:dyDescent="0.25">
      <c r="A82">
        <v>80</v>
      </c>
      <c r="B82">
        <v>17</v>
      </c>
      <c r="C82">
        <v>4</v>
      </c>
      <c r="E82">
        <v>80</v>
      </c>
      <c r="F82">
        <f t="shared" si="10"/>
        <v>8</v>
      </c>
      <c r="G82">
        <f t="shared" si="9"/>
        <v>20</v>
      </c>
      <c r="H82">
        <v>0</v>
      </c>
      <c r="J82">
        <v>80</v>
      </c>
      <c r="K82">
        <f t="shared" si="11"/>
        <v>8</v>
      </c>
      <c r="L82">
        <f t="shared" si="12"/>
        <v>20</v>
      </c>
      <c r="M82">
        <f t="shared" si="13"/>
        <v>4</v>
      </c>
      <c r="O82" s="278">
        <v>80</v>
      </c>
      <c r="P82" s="278">
        <v>0</v>
      </c>
      <c r="Q82" s="278">
        <f t="shared" si="8"/>
        <v>80</v>
      </c>
      <c r="R82" s="279">
        <v>0</v>
      </c>
    </row>
    <row r="83" spans="1:18" x14ac:dyDescent="0.25">
      <c r="A83">
        <v>81</v>
      </c>
      <c r="B83">
        <v>17</v>
      </c>
      <c r="C83">
        <v>4</v>
      </c>
      <c r="E83">
        <v>81</v>
      </c>
      <c r="F83">
        <f t="shared" si="10"/>
        <v>9</v>
      </c>
      <c r="G83">
        <f t="shared" si="9"/>
        <v>21</v>
      </c>
      <c r="H83">
        <v>0</v>
      </c>
      <c r="J83">
        <v>81</v>
      </c>
      <c r="K83">
        <f t="shared" si="11"/>
        <v>9</v>
      </c>
      <c r="L83">
        <f t="shared" si="12"/>
        <v>21</v>
      </c>
      <c r="M83">
        <f t="shared" si="13"/>
        <v>5</v>
      </c>
      <c r="O83" s="278">
        <v>81</v>
      </c>
      <c r="P83" s="278">
        <v>0</v>
      </c>
      <c r="Q83" s="278">
        <f t="shared" ref="Q83:Q146" si="14">O83</f>
        <v>81</v>
      </c>
      <c r="R83" s="279">
        <v>0</v>
      </c>
    </row>
    <row r="84" spans="1:18" x14ac:dyDescent="0.25">
      <c r="A84">
        <v>82</v>
      </c>
      <c r="B84">
        <v>17</v>
      </c>
      <c r="C84">
        <v>4</v>
      </c>
      <c r="E84">
        <v>82</v>
      </c>
      <c r="F84">
        <f t="shared" si="10"/>
        <v>9</v>
      </c>
      <c r="G84">
        <f t="shared" si="9"/>
        <v>21</v>
      </c>
      <c r="H84">
        <v>0</v>
      </c>
      <c r="J84">
        <v>82</v>
      </c>
      <c r="K84">
        <f t="shared" si="11"/>
        <v>9</v>
      </c>
      <c r="L84">
        <f t="shared" si="12"/>
        <v>21</v>
      </c>
      <c r="M84">
        <f t="shared" si="13"/>
        <v>5</v>
      </c>
      <c r="O84" s="278">
        <v>82</v>
      </c>
      <c r="P84" s="278">
        <v>0</v>
      </c>
      <c r="Q84" s="278">
        <f t="shared" si="14"/>
        <v>82</v>
      </c>
      <c r="R84" s="279">
        <v>0</v>
      </c>
    </row>
    <row r="85" spans="1:18" x14ac:dyDescent="0.25">
      <c r="A85">
        <v>83</v>
      </c>
      <c r="B85">
        <v>17</v>
      </c>
      <c r="C85">
        <v>4</v>
      </c>
      <c r="E85">
        <v>83</v>
      </c>
      <c r="F85">
        <f t="shared" si="10"/>
        <v>9</v>
      </c>
      <c r="G85">
        <f t="shared" si="9"/>
        <v>21</v>
      </c>
      <c r="H85">
        <v>0</v>
      </c>
      <c r="J85">
        <v>83</v>
      </c>
      <c r="K85">
        <f t="shared" si="11"/>
        <v>9</v>
      </c>
      <c r="L85">
        <f t="shared" si="12"/>
        <v>21</v>
      </c>
      <c r="M85">
        <f t="shared" si="13"/>
        <v>5</v>
      </c>
      <c r="O85" s="278">
        <v>83</v>
      </c>
      <c r="P85" s="278">
        <v>0</v>
      </c>
      <c r="Q85" s="278">
        <f t="shared" si="14"/>
        <v>83</v>
      </c>
      <c r="R85" s="279">
        <v>0</v>
      </c>
    </row>
    <row r="86" spans="1:18" x14ac:dyDescent="0.25">
      <c r="A86">
        <v>84</v>
      </c>
      <c r="B86">
        <v>17</v>
      </c>
      <c r="C86">
        <v>4</v>
      </c>
      <c r="E86">
        <v>84</v>
      </c>
      <c r="F86">
        <f t="shared" si="10"/>
        <v>9</v>
      </c>
      <c r="G86">
        <f t="shared" si="9"/>
        <v>21</v>
      </c>
      <c r="H86">
        <v>0</v>
      </c>
      <c r="J86">
        <v>84</v>
      </c>
      <c r="K86">
        <f t="shared" si="11"/>
        <v>9</v>
      </c>
      <c r="L86">
        <f t="shared" si="12"/>
        <v>21</v>
      </c>
      <c r="M86">
        <f t="shared" si="13"/>
        <v>5</v>
      </c>
      <c r="O86" s="278">
        <v>84</v>
      </c>
      <c r="P86" s="278">
        <v>0</v>
      </c>
      <c r="Q86" s="278">
        <f t="shared" si="14"/>
        <v>84</v>
      </c>
      <c r="R86" s="279">
        <v>0</v>
      </c>
    </row>
    <row r="87" spans="1:18" x14ac:dyDescent="0.25">
      <c r="A87">
        <v>85</v>
      </c>
      <c r="B87">
        <v>17</v>
      </c>
      <c r="C87">
        <v>4</v>
      </c>
      <c r="E87">
        <v>85</v>
      </c>
      <c r="F87">
        <f t="shared" si="10"/>
        <v>9</v>
      </c>
      <c r="G87">
        <f t="shared" si="9"/>
        <v>22</v>
      </c>
      <c r="H87">
        <v>0</v>
      </c>
      <c r="J87">
        <v>85</v>
      </c>
      <c r="K87">
        <f t="shared" si="11"/>
        <v>9</v>
      </c>
      <c r="L87">
        <f t="shared" si="12"/>
        <v>22</v>
      </c>
      <c r="M87">
        <f t="shared" si="13"/>
        <v>5</v>
      </c>
      <c r="O87" s="278">
        <v>85</v>
      </c>
      <c r="P87" s="278">
        <v>0</v>
      </c>
      <c r="Q87" s="278">
        <f t="shared" si="14"/>
        <v>85</v>
      </c>
      <c r="R87" s="279">
        <v>0</v>
      </c>
    </row>
    <row r="88" spans="1:18" x14ac:dyDescent="0.25">
      <c r="A88">
        <v>86</v>
      </c>
      <c r="B88">
        <v>17</v>
      </c>
      <c r="C88">
        <v>4</v>
      </c>
      <c r="E88">
        <v>86</v>
      </c>
      <c r="F88">
        <f t="shared" si="10"/>
        <v>9</v>
      </c>
      <c r="G88">
        <f t="shared" ref="G88:G151" si="15">ROUNDUP(E88*0.25,0.1)</f>
        <v>22</v>
      </c>
      <c r="H88">
        <v>0</v>
      </c>
      <c r="J88">
        <v>86</v>
      </c>
      <c r="K88">
        <f t="shared" si="11"/>
        <v>9</v>
      </c>
      <c r="L88">
        <f t="shared" si="12"/>
        <v>22</v>
      </c>
      <c r="M88">
        <f t="shared" si="13"/>
        <v>5</v>
      </c>
      <c r="O88" s="278">
        <v>86</v>
      </c>
      <c r="P88" s="278">
        <v>0</v>
      </c>
      <c r="Q88" s="278">
        <f t="shared" si="14"/>
        <v>86</v>
      </c>
      <c r="R88" s="279">
        <v>0</v>
      </c>
    </row>
    <row r="89" spans="1:18" x14ac:dyDescent="0.25">
      <c r="A89">
        <v>87</v>
      </c>
      <c r="B89">
        <v>17</v>
      </c>
      <c r="C89">
        <v>4</v>
      </c>
      <c r="E89">
        <v>87</v>
      </c>
      <c r="F89">
        <f t="shared" si="10"/>
        <v>9</v>
      </c>
      <c r="G89">
        <f t="shared" si="15"/>
        <v>22</v>
      </c>
      <c r="H89">
        <v>0</v>
      </c>
      <c r="J89">
        <v>87</v>
      </c>
      <c r="K89">
        <f t="shared" si="11"/>
        <v>9</v>
      </c>
      <c r="L89">
        <f t="shared" si="12"/>
        <v>22</v>
      </c>
      <c r="M89">
        <f t="shared" si="13"/>
        <v>5</v>
      </c>
      <c r="O89" s="278">
        <v>87</v>
      </c>
      <c r="P89" s="278">
        <v>0</v>
      </c>
      <c r="Q89" s="278">
        <f t="shared" si="14"/>
        <v>87</v>
      </c>
      <c r="R89" s="279">
        <v>0</v>
      </c>
    </row>
    <row r="90" spans="1:18" x14ac:dyDescent="0.25">
      <c r="A90">
        <v>88</v>
      </c>
      <c r="B90">
        <v>17</v>
      </c>
      <c r="C90">
        <v>4</v>
      </c>
      <c r="E90">
        <v>88</v>
      </c>
      <c r="F90">
        <f t="shared" si="10"/>
        <v>9</v>
      </c>
      <c r="G90">
        <f t="shared" si="15"/>
        <v>22</v>
      </c>
      <c r="H90">
        <v>0</v>
      </c>
      <c r="J90">
        <v>88</v>
      </c>
      <c r="K90">
        <f t="shared" si="11"/>
        <v>9</v>
      </c>
      <c r="L90">
        <f t="shared" si="12"/>
        <v>22</v>
      </c>
      <c r="M90">
        <f t="shared" si="13"/>
        <v>5</v>
      </c>
      <c r="O90" s="278">
        <v>88</v>
      </c>
      <c r="P90" s="278">
        <v>0</v>
      </c>
      <c r="Q90" s="278">
        <f t="shared" si="14"/>
        <v>88</v>
      </c>
      <c r="R90" s="279">
        <v>0</v>
      </c>
    </row>
    <row r="91" spans="1:18" x14ac:dyDescent="0.25">
      <c r="A91">
        <v>89</v>
      </c>
      <c r="B91">
        <v>17</v>
      </c>
      <c r="C91">
        <v>4</v>
      </c>
      <c r="E91">
        <v>89</v>
      </c>
      <c r="F91">
        <f t="shared" si="10"/>
        <v>9</v>
      </c>
      <c r="G91">
        <f t="shared" si="15"/>
        <v>23</v>
      </c>
      <c r="H91">
        <v>0</v>
      </c>
      <c r="J91">
        <v>89</v>
      </c>
      <c r="K91">
        <f t="shared" si="11"/>
        <v>9</v>
      </c>
      <c r="L91">
        <f t="shared" si="12"/>
        <v>23</v>
      </c>
      <c r="M91">
        <f t="shared" si="13"/>
        <v>5</v>
      </c>
      <c r="O91" s="278">
        <v>89</v>
      </c>
      <c r="P91" s="278">
        <v>0</v>
      </c>
      <c r="Q91" s="278">
        <f t="shared" si="14"/>
        <v>89</v>
      </c>
      <c r="R91" s="279">
        <v>0</v>
      </c>
    </row>
    <row r="92" spans="1:18" x14ac:dyDescent="0.25">
      <c r="A92">
        <v>90</v>
      </c>
      <c r="B92">
        <v>17</v>
      </c>
      <c r="C92">
        <v>4</v>
      </c>
      <c r="E92">
        <v>90</v>
      </c>
      <c r="F92">
        <f t="shared" si="10"/>
        <v>9</v>
      </c>
      <c r="G92">
        <f t="shared" si="15"/>
        <v>23</v>
      </c>
      <c r="H92">
        <v>0</v>
      </c>
      <c r="J92">
        <v>90</v>
      </c>
      <c r="K92">
        <f t="shared" si="11"/>
        <v>9</v>
      </c>
      <c r="L92">
        <f t="shared" si="12"/>
        <v>23</v>
      </c>
      <c r="M92">
        <f t="shared" si="13"/>
        <v>5</v>
      </c>
      <c r="O92" s="278">
        <v>90</v>
      </c>
      <c r="P92" s="278">
        <v>0</v>
      </c>
      <c r="Q92" s="278">
        <f t="shared" si="14"/>
        <v>90</v>
      </c>
      <c r="R92" s="279">
        <v>0</v>
      </c>
    </row>
    <row r="93" spans="1:18" x14ac:dyDescent="0.25">
      <c r="A93">
        <v>91</v>
      </c>
      <c r="B93">
        <v>17</v>
      </c>
      <c r="C93">
        <v>4</v>
      </c>
      <c r="E93">
        <v>91</v>
      </c>
      <c r="F93">
        <f t="shared" si="10"/>
        <v>10</v>
      </c>
      <c r="G93">
        <f t="shared" si="15"/>
        <v>23</v>
      </c>
      <c r="H93">
        <v>0</v>
      </c>
      <c r="J93">
        <v>91</v>
      </c>
      <c r="K93">
        <f t="shared" si="11"/>
        <v>10</v>
      </c>
      <c r="L93">
        <f t="shared" si="12"/>
        <v>23</v>
      </c>
      <c r="M93">
        <f t="shared" si="13"/>
        <v>5</v>
      </c>
      <c r="O93" s="278">
        <v>91</v>
      </c>
      <c r="P93" s="278">
        <v>0</v>
      </c>
      <c r="Q93" s="278">
        <f t="shared" si="14"/>
        <v>91</v>
      </c>
      <c r="R93" s="279">
        <v>0</v>
      </c>
    </row>
    <row r="94" spans="1:18" x14ac:dyDescent="0.25">
      <c r="A94">
        <v>92</v>
      </c>
      <c r="B94">
        <v>17</v>
      </c>
      <c r="C94">
        <v>4</v>
      </c>
      <c r="E94">
        <v>92</v>
      </c>
      <c r="F94">
        <f t="shared" si="10"/>
        <v>10</v>
      </c>
      <c r="G94">
        <f t="shared" si="15"/>
        <v>23</v>
      </c>
      <c r="H94">
        <v>0</v>
      </c>
      <c r="J94">
        <v>92</v>
      </c>
      <c r="K94">
        <f t="shared" si="11"/>
        <v>10</v>
      </c>
      <c r="L94">
        <f t="shared" si="12"/>
        <v>23</v>
      </c>
      <c r="M94">
        <f t="shared" si="13"/>
        <v>5</v>
      </c>
      <c r="O94" s="278">
        <v>92</v>
      </c>
      <c r="P94" s="278">
        <v>0</v>
      </c>
      <c r="Q94" s="278">
        <f t="shared" si="14"/>
        <v>92</v>
      </c>
      <c r="R94" s="279">
        <v>0</v>
      </c>
    </row>
    <row r="95" spans="1:18" x14ac:dyDescent="0.25">
      <c r="A95">
        <v>93</v>
      </c>
      <c r="B95">
        <v>17</v>
      </c>
      <c r="C95">
        <v>4</v>
      </c>
      <c r="E95">
        <v>93</v>
      </c>
      <c r="F95">
        <f t="shared" si="10"/>
        <v>10</v>
      </c>
      <c r="G95">
        <f t="shared" si="15"/>
        <v>24</v>
      </c>
      <c r="H95">
        <v>0</v>
      </c>
      <c r="J95">
        <v>93</v>
      </c>
      <c r="K95">
        <f t="shared" si="11"/>
        <v>10</v>
      </c>
      <c r="L95">
        <f t="shared" si="12"/>
        <v>24</v>
      </c>
      <c r="M95">
        <f t="shared" si="13"/>
        <v>5</v>
      </c>
      <c r="O95" s="278">
        <v>93</v>
      </c>
      <c r="P95" s="278">
        <v>0</v>
      </c>
      <c r="Q95" s="278">
        <f t="shared" si="14"/>
        <v>93</v>
      </c>
      <c r="R95" s="279">
        <v>0</v>
      </c>
    </row>
    <row r="96" spans="1:18" x14ac:dyDescent="0.25">
      <c r="A96">
        <v>94</v>
      </c>
      <c r="B96">
        <v>17</v>
      </c>
      <c r="C96">
        <v>4</v>
      </c>
      <c r="E96">
        <v>94</v>
      </c>
      <c r="F96">
        <f t="shared" si="10"/>
        <v>10</v>
      </c>
      <c r="G96">
        <f t="shared" si="15"/>
        <v>24</v>
      </c>
      <c r="H96">
        <v>0</v>
      </c>
      <c r="J96">
        <v>94</v>
      </c>
      <c r="K96">
        <f t="shared" si="11"/>
        <v>10</v>
      </c>
      <c r="L96">
        <f t="shared" si="12"/>
        <v>24</v>
      </c>
      <c r="M96">
        <f t="shared" si="13"/>
        <v>5</v>
      </c>
      <c r="O96" s="278">
        <v>94</v>
      </c>
      <c r="P96" s="278">
        <v>0</v>
      </c>
      <c r="Q96" s="278">
        <f t="shared" si="14"/>
        <v>94</v>
      </c>
      <c r="R96" s="279">
        <v>0</v>
      </c>
    </row>
    <row r="97" spans="1:18" x14ac:dyDescent="0.25">
      <c r="A97">
        <v>95</v>
      </c>
      <c r="B97">
        <v>17</v>
      </c>
      <c r="C97">
        <v>4</v>
      </c>
      <c r="E97">
        <v>95</v>
      </c>
      <c r="F97">
        <f t="shared" si="10"/>
        <v>10</v>
      </c>
      <c r="G97">
        <f t="shared" si="15"/>
        <v>24</v>
      </c>
      <c r="H97">
        <v>0</v>
      </c>
      <c r="J97">
        <v>95</v>
      </c>
      <c r="K97">
        <f t="shared" si="11"/>
        <v>10</v>
      </c>
      <c r="L97">
        <f t="shared" si="12"/>
        <v>24</v>
      </c>
      <c r="M97">
        <f t="shared" si="13"/>
        <v>5</v>
      </c>
      <c r="O97" s="278">
        <v>95</v>
      </c>
      <c r="P97" s="278">
        <v>0</v>
      </c>
      <c r="Q97" s="278">
        <f t="shared" si="14"/>
        <v>95</v>
      </c>
      <c r="R97" s="279">
        <v>0</v>
      </c>
    </row>
    <row r="98" spans="1:18" x14ac:dyDescent="0.25">
      <c r="A98">
        <v>96</v>
      </c>
      <c r="B98">
        <v>17</v>
      </c>
      <c r="C98">
        <v>4</v>
      </c>
      <c r="E98">
        <v>96</v>
      </c>
      <c r="F98">
        <f t="shared" si="10"/>
        <v>10</v>
      </c>
      <c r="G98">
        <f t="shared" si="15"/>
        <v>24</v>
      </c>
      <c r="H98">
        <v>0</v>
      </c>
      <c r="J98">
        <v>96</v>
      </c>
      <c r="K98">
        <f t="shared" si="11"/>
        <v>10</v>
      </c>
      <c r="L98">
        <f t="shared" si="12"/>
        <v>24</v>
      </c>
      <c r="M98">
        <f t="shared" si="13"/>
        <v>5</v>
      </c>
      <c r="O98" s="278">
        <v>96</v>
      </c>
      <c r="P98" s="278">
        <v>0</v>
      </c>
      <c r="Q98" s="278">
        <f t="shared" si="14"/>
        <v>96</v>
      </c>
      <c r="R98" s="279">
        <v>0</v>
      </c>
    </row>
    <row r="99" spans="1:18" x14ac:dyDescent="0.25">
      <c r="A99">
        <v>97</v>
      </c>
      <c r="B99">
        <v>17</v>
      </c>
      <c r="C99">
        <v>4</v>
      </c>
      <c r="E99">
        <v>97</v>
      </c>
      <c r="F99">
        <f t="shared" si="10"/>
        <v>10</v>
      </c>
      <c r="G99">
        <f t="shared" si="15"/>
        <v>25</v>
      </c>
      <c r="H99">
        <v>0</v>
      </c>
      <c r="J99">
        <v>97</v>
      </c>
      <c r="K99">
        <f t="shared" si="11"/>
        <v>10</v>
      </c>
      <c r="L99">
        <f t="shared" si="12"/>
        <v>25</v>
      </c>
      <c r="M99">
        <f t="shared" si="13"/>
        <v>5</v>
      </c>
      <c r="O99" s="278">
        <v>97</v>
      </c>
      <c r="P99" s="278">
        <v>0</v>
      </c>
      <c r="Q99" s="278">
        <f t="shared" si="14"/>
        <v>97</v>
      </c>
      <c r="R99" s="279">
        <v>0</v>
      </c>
    </row>
    <row r="100" spans="1:18" x14ac:dyDescent="0.25">
      <c r="A100">
        <v>98</v>
      </c>
      <c r="B100">
        <v>17</v>
      </c>
      <c r="C100">
        <v>4</v>
      </c>
      <c r="E100">
        <v>98</v>
      </c>
      <c r="F100">
        <f t="shared" si="10"/>
        <v>10</v>
      </c>
      <c r="G100">
        <f t="shared" si="15"/>
        <v>25</v>
      </c>
      <c r="H100">
        <v>0</v>
      </c>
      <c r="J100">
        <v>98</v>
      </c>
      <c r="K100">
        <f t="shared" si="11"/>
        <v>10</v>
      </c>
      <c r="L100">
        <f t="shared" si="12"/>
        <v>25</v>
      </c>
      <c r="M100">
        <f t="shared" si="13"/>
        <v>5</v>
      </c>
      <c r="O100" s="278">
        <v>98</v>
      </c>
      <c r="P100" s="278">
        <v>0</v>
      </c>
      <c r="Q100" s="278">
        <f t="shared" si="14"/>
        <v>98</v>
      </c>
      <c r="R100" s="279">
        <v>0</v>
      </c>
    </row>
    <row r="101" spans="1:18" x14ac:dyDescent="0.25">
      <c r="A101">
        <v>99</v>
      </c>
      <c r="B101">
        <v>17</v>
      </c>
      <c r="C101">
        <v>4</v>
      </c>
      <c r="E101">
        <v>99</v>
      </c>
      <c r="F101">
        <f t="shared" si="10"/>
        <v>10</v>
      </c>
      <c r="G101">
        <f t="shared" si="15"/>
        <v>25</v>
      </c>
      <c r="H101">
        <v>0</v>
      </c>
      <c r="J101">
        <v>99</v>
      </c>
      <c r="K101">
        <f t="shared" si="11"/>
        <v>10</v>
      </c>
      <c r="L101">
        <f t="shared" si="12"/>
        <v>25</v>
      </c>
      <c r="M101">
        <f t="shared" si="13"/>
        <v>5</v>
      </c>
      <c r="O101" s="278">
        <v>99</v>
      </c>
      <c r="P101" s="278">
        <v>0</v>
      </c>
      <c r="Q101" s="278">
        <f t="shared" si="14"/>
        <v>99</v>
      </c>
      <c r="R101" s="279">
        <v>0</v>
      </c>
    </row>
    <row r="102" spans="1:18" x14ac:dyDescent="0.25">
      <c r="A102">
        <v>100</v>
      </c>
      <c r="B102">
        <v>17</v>
      </c>
      <c r="C102">
        <v>4</v>
      </c>
      <c r="E102">
        <v>100</v>
      </c>
      <c r="F102">
        <f t="shared" si="10"/>
        <v>10</v>
      </c>
      <c r="G102">
        <f t="shared" si="15"/>
        <v>25</v>
      </c>
      <c r="H102">
        <v>0</v>
      </c>
      <c r="J102">
        <v>100</v>
      </c>
      <c r="K102">
        <f t="shared" si="11"/>
        <v>10</v>
      </c>
      <c r="L102">
        <f t="shared" si="12"/>
        <v>25</v>
      </c>
      <c r="M102">
        <f t="shared" si="13"/>
        <v>5</v>
      </c>
      <c r="O102" s="278">
        <v>100</v>
      </c>
      <c r="P102" s="278">
        <v>0</v>
      </c>
      <c r="Q102" s="278">
        <f t="shared" si="14"/>
        <v>100</v>
      </c>
      <c r="R102" s="279">
        <v>0</v>
      </c>
    </row>
    <row r="103" spans="1:18" x14ac:dyDescent="0.25">
      <c r="A103">
        <v>101</v>
      </c>
      <c r="B103">
        <v>25</v>
      </c>
      <c r="C103">
        <v>6</v>
      </c>
      <c r="E103">
        <v>101</v>
      </c>
      <c r="F103">
        <f t="shared" si="10"/>
        <v>11</v>
      </c>
      <c r="G103">
        <f t="shared" si="15"/>
        <v>26</v>
      </c>
      <c r="H103">
        <v>0</v>
      </c>
      <c r="J103">
        <v>101</v>
      </c>
      <c r="K103">
        <f t="shared" si="11"/>
        <v>11</v>
      </c>
      <c r="L103">
        <f t="shared" si="12"/>
        <v>26</v>
      </c>
      <c r="M103">
        <f t="shared" si="13"/>
        <v>6</v>
      </c>
      <c r="O103" s="278">
        <v>101</v>
      </c>
      <c r="P103" s="278">
        <v>0</v>
      </c>
      <c r="Q103" s="278">
        <f t="shared" si="14"/>
        <v>101</v>
      </c>
      <c r="R103" s="279">
        <v>0</v>
      </c>
    </row>
    <row r="104" spans="1:18" x14ac:dyDescent="0.25">
      <c r="A104">
        <v>102</v>
      </c>
      <c r="B104">
        <v>25</v>
      </c>
      <c r="C104">
        <v>6</v>
      </c>
      <c r="E104">
        <v>102</v>
      </c>
      <c r="F104">
        <f t="shared" si="10"/>
        <v>11</v>
      </c>
      <c r="G104">
        <f t="shared" si="15"/>
        <v>26</v>
      </c>
      <c r="H104">
        <v>0</v>
      </c>
      <c r="J104">
        <v>102</v>
      </c>
      <c r="K104">
        <f t="shared" si="11"/>
        <v>11</v>
      </c>
      <c r="L104">
        <f t="shared" si="12"/>
        <v>26</v>
      </c>
      <c r="M104">
        <f t="shared" si="13"/>
        <v>6</v>
      </c>
      <c r="O104" s="278">
        <v>102</v>
      </c>
      <c r="P104" s="278">
        <v>0</v>
      </c>
      <c r="Q104" s="278">
        <f t="shared" si="14"/>
        <v>102</v>
      </c>
      <c r="R104" s="279">
        <v>0</v>
      </c>
    </row>
    <row r="105" spans="1:18" x14ac:dyDescent="0.25">
      <c r="A105">
        <v>103</v>
      </c>
      <c r="B105">
        <v>25</v>
      </c>
      <c r="C105">
        <v>6</v>
      </c>
      <c r="E105">
        <v>103</v>
      </c>
      <c r="F105">
        <f t="shared" si="10"/>
        <v>11</v>
      </c>
      <c r="G105">
        <f t="shared" si="15"/>
        <v>26</v>
      </c>
      <c r="H105">
        <v>0</v>
      </c>
      <c r="J105">
        <v>103</v>
      </c>
      <c r="K105">
        <f t="shared" si="11"/>
        <v>11</v>
      </c>
      <c r="L105">
        <f t="shared" si="12"/>
        <v>26</v>
      </c>
      <c r="M105">
        <f t="shared" si="13"/>
        <v>6</v>
      </c>
      <c r="O105" s="278">
        <v>103</v>
      </c>
      <c r="P105" s="278">
        <v>0</v>
      </c>
      <c r="Q105" s="278">
        <f t="shared" si="14"/>
        <v>103</v>
      </c>
      <c r="R105" s="279">
        <v>0</v>
      </c>
    </row>
    <row r="106" spans="1:18" x14ac:dyDescent="0.25">
      <c r="A106">
        <v>104</v>
      </c>
      <c r="B106">
        <v>25</v>
      </c>
      <c r="C106">
        <v>6</v>
      </c>
      <c r="E106">
        <v>104</v>
      </c>
      <c r="F106">
        <f t="shared" si="10"/>
        <v>11</v>
      </c>
      <c r="G106">
        <f t="shared" si="15"/>
        <v>26</v>
      </c>
      <c r="H106">
        <v>0</v>
      </c>
      <c r="J106">
        <v>104</v>
      </c>
      <c r="K106">
        <f t="shared" si="11"/>
        <v>11</v>
      </c>
      <c r="L106">
        <f t="shared" si="12"/>
        <v>26</v>
      </c>
      <c r="M106">
        <f t="shared" si="13"/>
        <v>6</v>
      </c>
      <c r="O106" s="278">
        <v>104</v>
      </c>
      <c r="P106" s="278">
        <v>0</v>
      </c>
      <c r="Q106" s="278">
        <f t="shared" si="14"/>
        <v>104</v>
      </c>
      <c r="R106" s="279">
        <v>0</v>
      </c>
    </row>
    <row r="107" spans="1:18" x14ac:dyDescent="0.25">
      <c r="A107">
        <v>105</v>
      </c>
      <c r="B107">
        <v>25</v>
      </c>
      <c r="C107">
        <v>6</v>
      </c>
      <c r="E107">
        <v>105</v>
      </c>
      <c r="F107">
        <f t="shared" si="10"/>
        <v>11</v>
      </c>
      <c r="G107">
        <f t="shared" si="15"/>
        <v>27</v>
      </c>
      <c r="H107">
        <v>0</v>
      </c>
      <c r="J107">
        <v>105</v>
      </c>
      <c r="K107">
        <f t="shared" si="11"/>
        <v>11</v>
      </c>
      <c r="L107">
        <f t="shared" si="12"/>
        <v>27</v>
      </c>
      <c r="M107">
        <f t="shared" si="13"/>
        <v>6</v>
      </c>
      <c r="O107" s="278">
        <v>105</v>
      </c>
      <c r="P107" s="278">
        <v>0</v>
      </c>
      <c r="Q107" s="278">
        <f t="shared" si="14"/>
        <v>105</v>
      </c>
      <c r="R107" s="279">
        <v>0</v>
      </c>
    </row>
    <row r="108" spans="1:18" x14ac:dyDescent="0.25">
      <c r="A108">
        <v>106</v>
      </c>
      <c r="B108">
        <v>25</v>
      </c>
      <c r="C108">
        <v>6</v>
      </c>
      <c r="E108">
        <v>106</v>
      </c>
      <c r="F108">
        <f t="shared" si="10"/>
        <v>11</v>
      </c>
      <c r="G108">
        <f t="shared" si="15"/>
        <v>27</v>
      </c>
      <c r="H108">
        <v>0</v>
      </c>
      <c r="J108">
        <v>106</v>
      </c>
      <c r="K108">
        <f t="shared" si="11"/>
        <v>11</v>
      </c>
      <c r="L108">
        <f t="shared" si="12"/>
        <v>27</v>
      </c>
      <c r="M108">
        <f t="shared" si="13"/>
        <v>6</v>
      </c>
      <c r="O108" s="278">
        <v>106</v>
      </c>
      <c r="P108" s="278">
        <v>0</v>
      </c>
      <c r="Q108" s="278">
        <f t="shared" si="14"/>
        <v>106</v>
      </c>
      <c r="R108" s="279">
        <v>0</v>
      </c>
    </row>
    <row r="109" spans="1:18" x14ac:dyDescent="0.25">
      <c r="A109">
        <v>107</v>
      </c>
      <c r="B109">
        <v>25</v>
      </c>
      <c r="C109">
        <v>6</v>
      </c>
      <c r="E109">
        <v>107</v>
      </c>
      <c r="F109">
        <f t="shared" si="10"/>
        <v>11</v>
      </c>
      <c r="G109">
        <f t="shared" si="15"/>
        <v>27</v>
      </c>
      <c r="H109">
        <v>0</v>
      </c>
      <c r="J109">
        <v>107</v>
      </c>
      <c r="K109">
        <f t="shared" si="11"/>
        <v>11</v>
      </c>
      <c r="L109">
        <f t="shared" si="12"/>
        <v>27</v>
      </c>
      <c r="M109">
        <f t="shared" si="13"/>
        <v>6</v>
      </c>
      <c r="O109" s="278">
        <v>107</v>
      </c>
      <c r="P109" s="278">
        <v>0</v>
      </c>
      <c r="Q109" s="278">
        <f t="shared" si="14"/>
        <v>107</v>
      </c>
      <c r="R109" s="279">
        <v>0</v>
      </c>
    </row>
    <row r="110" spans="1:18" x14ac:dyDescent="0.25">
      <c r="A110">
        <v>108</v>
      </c>
      <c r="B110">
        <v>25</v>
      </c>
      <c r="C110">
        <v>6</v>
      </c>
      <c r="E110">
        <v>108</v>
      </c>
      <c r="F110">
        <f t="shared" si="10"/>
        <v>11</v>
      </c>
      <c r="G110">
        <f t="shared" si="15"/>
        <v>27</v>
      </c>
      <c r="H110">
        <v>0</v>
      </c>
      <c r="J110">
        <v>108</v>
      </c>
      <c r="K110">
        <f t="shared" si="11"/>
        <v>11</v>
      </c>
      <c r="L110">
        <f t="shared" si="12"/>
        <v>27</v>
      </c>
      <c r="M110">
        <f t="shared" si="13"/>
        <v>6</v>
      </c>
      <c r="O110" s="278">
        <v>108</v>
      </c>
      <c r="P110" s="278">
        <v>0</v>
      </c>
      <c r="Q110" s="278">
        <f t="shared" si="14"/>
        <v>108</v>
      </c>
      <c r="R110" s="279">
        <v>0</v>
      </c>
    </row>
    <row r="111" spans="1:18" x14ac:dyDescent="0.25">
      <c r="A111">
        <v>109</v>
      </c>
      <c r="B111">
        <v>25</v>
      </c>
      <c r="C111">
        <v>6</v>
      </c>
      <c r="E111">
        <v>109</v>
      </c>
      <c r="F111">
        <f t="shared" si="10"/>
        <v>11</v>
      </c>
      <c r="G111">
        <f t="shared" si="15"/>
        <v>28</v>
      </c>
      <c r="H111">
        <v>0</v>
      </c>
      <c r="J111">
        <v>109</v>
      </c>
      <c r="K111">
        <f t="shared" si="11"/>
        <v>11</v>
      </c>
      <c r="L111">
        <f t="shared" si="12"/>
        <v>28</v>
      </c>
      <c r="M111">
        <f t="shared" si="13"/>
        <v>6</v>
      </c>
      <c r="O111" s="278">
        <v>109</v>
      </c>
      <c r="P111" s="278">
        <v>0</v>
      </c>
      <c r="Q111" s="278">
        <f t="shared" si="14"/>
        <v>109</v>
      </c>
      <c r="R111" s="279">
        <v>0</v>
      </c>
    </row>
    <row r="112" spans="1:18" x14ac:dyDescent="0.25">
      <c r="A112">
        <v>110</v>
      </c>
      <c r="B112">
        <v>25</v>
      </c>
      <c r="C112">
        <v>6</v>
      </c>
      <c r="E112">
        <v>110</v>
      </c>
      <c r="F112">
        <f t="shared" si="10"/>
        <v>11</v>
      </c>
      <c r="G112">
        <f t="shared" si="15"/>
        <v>28</v>
      </c>
      <c r="H112">
        <v>0</v>
      </c>
      <c r="J112">
        <v>110</v>
      </c>
      <c r="K112">
        <f t="shared" si="11"/>
        <v>11</v>
      </c>
      <c r="L112">
        <f t="shared" si="12"/>
        <v>28</v>
      </c>
      <c r="M112">
        <f t="shared" si="13"/>
        <v>6</v>
      </c>
      <c r="O112" s="278">
        <v>110</v>
      </c>
      <c r="P112" s="278">
        <v>0</v>
      </c>
      <c r="Q112" s="278">
        <f t="shared" si="14"/>
        <v>110</v>
      </c>
      <c r="R112" s="279">
        <v>0</v>
      </c>
    </row>
    <row r="113" spans="1:18" x14ac:dyDescent="0.25">
      <c r="A113">
        <v>111</v>
      </c>
      <c r="B113">
        <v>25</v>
      </c>
      <c r="C113">
        <v>6</v>
      </c>
      <c r="E113">
        <v>111</v>
      </c>
      <c r="F113">
        <f t="shared" si="10"/>
        <v>12</v>
      </c>
      <c r="G113">
        <f t="shared" si="15"/>
        <v>28</v>
      </c>
      <c r="H113">
        <v>0</v>
      </c>
      <c r="J113">
        <v>111</v>
      </c>
      <c r="K113">
        <f t="shared" si="11"/>
        <v>12</v>
      </c>
      <c r="L113">
        <f t="shared" si="12"/>
        <v>28</v>
      </c>
      <c r="M113">
        <f t="shared" si="13"/>
        <v>6</v>
      </c>
      <c r="O113" s="278">
        <v>111</v>
      </c>
      <c r="P113" s="278">
        <v>0</v>
      </c>
      <c r="Q113" s="278">
        <f t="shared" si="14"/>
        <v>111</v>
      </c>
      <c r="R113" s="279">
        <v>0</v>
      </c>
    </row>
    <row r="114" spans="1:18" x14ac:dyDescent="0.25">
      <c r="A114">
        <v>112</v>
      </c>
      <c r="B114">
        <v>25</v>
      </c>
      <c r="C114">
        <v>6</v>
      </c>
      <c r="E114">
        <v>112</v>
      </c>
      <c r="F114">
        <f t="shared" si="10"/>
        <v>12</v>
      </c>
      <c r="G114">
        <f t="shared" si="15"/>
        <v>28</v>
      </c>
      <c r="H114">
        <v>0</v>
      </c>
      <c r="J114">
        <v>112</v>
      </c>
      <c r="K114">
        <f t="shared" si="11"/>
        <v>12</v>
      </c>
      <c r="L114">
        <f t="shared" si="12"/>
        <v>28</v>
      </c>
      <c r="M114">
        <f t="shared" si="13"/>
        <v>6</v>
      </c>
      <c r="O114" s="278">
        <v>112</v>
      </c>
      <c r="P114" s="278">
        <v>0</v>
      </c>
      <c r="Q114" s="278">
        <f t="shared" si="14"/>
        <v>112</v>
      </c>
      <c r="R114" s="279">
        <v>0</v>
      </c>
    </row>
    <row r="115" spans="1:18" x14ac:dyDescent="0.25">
      <c r="A115">
        <v>113</v>
      </c>
      <c r="B115">
        <v>25</v>
      </c>
      <c r="C115">
        <v>6</v>
      </c>
      <c r="E115">
        <v>113</v>
      </c>
      <c r="F115">
        <f t="shared" si="10"/>
        <v>12</v>
      </c>
      <c r="G115">
        <f t="shared" si="15"/>
        <v>29</v>
      </c>
      <c r="H115">
        <v>0</v>
      </c>
      <c r="J115">
        <v>113</v>
      </c>
      <c r="K115">
        <f t="shared" si="11"/>
        <v>12</v>
      </c>
      <c r="L115">
        <f t="shared" si="12"/>
        <v>29</v>
      </c>
      <c r="M115">
        <f t="shared" si="13"/>
        <v>6</v>
      </c>
      <c r="O115" s="278">
        <v>113</v>
      </c>
      <c r="P115" s="278">
        <v>0</v>
      </c>
      <c r="Q115" s="278">
        <f t="shared" si="14"/>
        <v>113</v>
      </c>
      <c r="R115" s="279">
        <v>0</v>
      </c>
    </row>
    <row r="116" spans="1:18" x14ac:dyDescent="0.25">
      <c r="A116">
        <v>114</v>
      </c>
      <c r="B116">
        <v>25</v>
      </c>
      <c r="C116">
        <v>6</v>
      </c>
      <c r="E116">
        <v>114</v>
      </c>
      <c r="F116">
        <f t="shared" si="10"/>
        <v>12</v>
      </c>
      <c r="G116">
        <f t="shared" si="15"/>
        <v>29</v>
      </c>
      <c r="H116">
        <v>0</v>
      </c>
      <c r="J116">
        <v>114</v>
      </c>
      <c r="K116">
        <f t="shared" si="11"/>
        <v>12</v>
      </c>
      <c r="L116">
        <f t="shared" si="12"/>
        <v>29</v>
      </c>
      <c r="M116">
        <f t="shared" si="13"/>
        <v>6</v>
      </c>
      <c r="O116" s="278">
        <v>114</v>
      </c>
      <c r="P116" s="278">
        <v>0</v>
      </c>
      <c r="Q116" s="278">
        <f t="shared" si="14"/>
        <v>114</v>
      </c>
      <c r="R116" s="279">
        <v>0</v>
      </c>
    </row>
    <row r="117" spans="1:18" x14ac:dyDescent="0.25">
      <c r="A117">
        <v>115</v>
      </c>
      <c r="B117">
        <v>25</v>
      </c>
      <c r="C117">
        <v>6</v>
      </c>
      <c r="E117">
        <v>115</v>
      </c>
      <c r="F117">
        <f t="shared" si="10"/>
        <v>12</v>
      </c>
      <c r="G117">
        <f t="shared" si="15"/>
        <v>29</v>
      </c>
      <c r="H117">
        <v>0</v>
      </c>
      <c r="J117">
        <v>115</v>
      </c>
      <c r="K117">
        <f t="shared" si="11"/>
        <v>12</v>
      </c>
      <c r="L117">
        <f t="shared" si="12"/>
        <v>29</v>
      </c>
      <c r="M117">
        <f t="shared" si="13"/>
        <v>6</v>
      </c>
      <c r="O117" s="278">
        <v>115</v>
      </c>
      <c r="P117" s="278">
        <v>0</v>
      </c>
      <c r="Q117" s="278">
        <f t="shared" si="14"/>
        <v>115</v>
      </c>
      <c r="R117" s="279">
        <v>0</v>
      </c>
    </row>
    <row r="118" spans="1:18" x14ac:dyDescent="0.25">
      <c r="A118">
        <v>116</v>
      </c>
      <c r="B118">
        <v>25</v>
      </c>
      <c r="C118">
        <v>6</v>
      </c>
      <c r="E118">
        <v>116</v>
      </c>
      <c r="F118">
        <f t="shared" si="10"/>
        <v>12</v>
      </c>
      <c r="G118">
        <f t="shared" si="15"/>
        <v>29</v>
      </c>
      <c r="H118">
        <v>0</v>
      </c>
      <c r="J118">
        <v>116</v>
      </c>
      <c r="K118">
        <f t="shared" si="11"/>
        <v>12</v>
      </c>
      <c r="L118">
        <f t="shared" si="12"/>
        <v>29</v>
      </c>
      <c r="M118">
        <f t="shared" si="13"/>
        <v>6</v>
      </c>
      <c r="O118" s="278">
        <v>116</v>
      </c>
      <c r="P118" s="278">
        <v>0</v>
      </c>
      <c r="Q118" s="278">
        <f t="shared" si="14"/>
        <v>116</v>
      </c>
      <c r="R118" s="279">
        <v>0</v>
      </c>
    </row>
    <row r="119" spans="1:18" x14ac:dyDescent="0.25">
      <c r="A119">
        <v>117</v>
      </c>
      <c r="B119">
        <v>25</v>
      </c>
      <c r="C119">
        <v>6</v>
      </c>
      <c r="E119">
        <v>117</v>
      </c>
      <c r="F119">
        <f t="shared" si="10"/>
        <v>12</v>
      </c>
      <c r="G119">
        <f t="shared" si="15"/>
        <v>30</v>
      </c>
      <c r="H119">
        <v>0</v>
      </c>
      <c r="J119">
        <v>117</v>
      </c>
      <c r="K119">
        <f t="shared" si="11"/>
        <v>12</v>
      </c>
      <c r="L119">
        <f t="shared" si="12"/>
        <v>30</v>
      </c>
      <c r="M119">
        <f t="shared" si="13"/>
        <v>6</v>
      </c>
      <c r="O119" s="278">
        <v>117</v>
      </c>
      <c r="P119" s="278">
        <v>0</v>
      </c>
      <c r="Q119" s="278">
        <f t="shared" si="14"/>
        <v>117</v>
      </c>
      <c r="R119" s="279">
        <v>0</v>
      </c>
    </row>
    <row r="120" spans="1:18" x14ac:dyDescent="0.25">
      <c r="A120">
        <v>118</v>
      </c>
      <c r="B120">
        <v>25</v>
      </c>
      <c r="C120">
        <v>6</v>
      </c>
      <c r="E120">
        <v>118</v>
      </c>
      <c r="F120">
        <f t="shared" si="10"/>
        <v>12</v>
      </c>
      <c r="G120">
        <f t="shared" si="15"/>
        <v>30</v>
      </c>
      <c r="H120">
        <v>0</v>
      </c>
      <c r="J120">
        <v>118</v>
      </c>
      <c r="K120">
        <f t="shared" si="11"/>
        <v>12</v>
      </c>
      <c r="L120">
        <f t="shared" si="12"/>
        <v>30</v>
      </c>
      <c r="M120">
        <f t="shared" si="13"/>
        <v>6</v>
      </c>
      <c r="O120" s="278">
        <v>118</v>
      </c>
      <c r="P120" s="278">
        <v>0</v>
      </c>
      <c r="Q120" s="278">
        <f t="shared" si="14"/>
        <v>118</v>
      </c>
      <c r="R120" s="279">
        <v>0</v>
      </c>
    </row>
    <row r="121" spans="1:18" x14ac:dyDescent="0.25">
      <c r="A121">
        <v>119</v>
      </c>
      <c r="B121">
        <v>25</v>
      </c>
      <c r="C121">
        <v>6</v>
      </c>
      <c r="E121">
        <v>119</v>
      </c>
      <c r="F121">
        <f t="shared" si="10"/>
        <v>12</v>
      </c>
      <c r="G121">
        <f t="shared" si="15"/>
        <v>30</v>
      </c>
      <c r="H121">
        <v>0</v>
      </c>
      <c r="J121">
        <v>119</v>
      </c>
      <c r="K121">
        <f t="shared" si="11"/>
        <v>12</v>
      </c>
      <c r="L121">
        <f t="shared" si="12"/>
        <v>30</v>
      </c>
      <c r="M121">
        <f t="shared" si="13"/>
        <v>6</v>
      </c>
      <c r="O121" s="278">
        <v>119</v>
      </c>
      <c r="P121" s="278">
        <v>0</v>
      </c>
      <c r="Q121" s="278">
        <f t="shared" si="14"/>
        <v>119</v>
      </c>
      <c r="R121" s="279">
        <v>0</v>
      </c>
    </row>
    <row r="122" spans="1:18" x14ac:dyDescent="0.25">
      <c r="A122">
        <v>120</v>
      </c>
      <c r="B122">
        <v>25</v>
      </c>
      <c r="C122">
        <v>6</v>
      </c>
      <c r="E122">
        <v>120</v>
      </c>
      <c r="F122">
        <f t="shared" si="10"/>
        <v>12</v>
      </c>
      <c r="G122">
        <f t="shared" si="15"/>
        <v>30</v>
      </c>
      <c r="H122">
        <v>0</v>
      </c>
      <c r="J122">
        <v>120</v>
      </c>
      <c r="K122">
        <f t="shared" si="11"/>
        <v>12</v>
      </c>
      <c r="L122">
        <f t="shared" si="12"/>
        <v>30</v>
      </c>
      <c r="M122">
        <f t="shared" si="13"/>
        <v>6</v>
      </c>
      <c r="O122" s="278">
        <v>120</v>
      </c>
      <c r="P122" s="278">
        <v>0</v>
      </c>
      <c r="Q122" s="278">
        <f t="shared" si="14"/>
        <v>120</v>
      </c>
      <c r="R122" s="279">
        <v>0</v>
      </c>
    </row>
    <row r="123" spans="1:18" x14ac:dyDescent="0.25">
      <c r="A123">
        <v>121</v>
      </c>
      <c r="B123">
        <v>25</v>
      </c>
      <c r="C123">
        <v>6</v>
      </c>
      <c r="E123">
        <v>121</v>
      </c>
      <c r="F123">
        <f t="shared" si="10"/>
        <v>13</v>
      </c>
      <c r="G123">
        <f t="shared" si="15"/>
        <v>31</v>
      </c>
      <c r="H123">
        <v>0</v>
      </c>
      <c r="J123">
        <v>121</v>
      </c>
      <c r="K123">
        <f t="shared" si="11"/>
        <v>13</v>
      </c>
      <c r="L123">
        <f t="shared" si="12"/>
        <v>31</v>
      </c>
      <c r="M123">
        <f t="shared" si="13"/>
        <v>7</v>
      </c>
      <c r="O123" s="278">
        <v>121</v>
      </c>
      <c r="P123" s="278">
        <v>0</v>
      </c>
      <c r="Q123" s="278">
        <f t="shared" si="14"/>
        <v>121</v>
      </c>
      <c r="R123" s="279">
        <v>0</v>
      </c>
    </row>
    <row r="124" spans="1:18" x14ac:dyDescent="0.25">
      <c r="A124">
        <v>122</v>
      </c>
      <c r="B124">
        <v>25</v>
      </c>
      <c r="C124">
        <v>6</v>
      </c>
      <c r="E124">
        <v>122</v>
      </c>
      <c r="F124">
        <f t="shared" si="10"/>
        <v>13</v>
      </c>
      <c r="G124">
        <f t="shared" si="15"/>
        <v>31</v>
      </c>
      <c r="H124">
        <v>0</v>
      </c>
      <c r="J124">
        <v>122</v>
      </c>
      <c r="K124">
        <f t="shared" si="11"/>
        <v>13</v>
      </c>
      <c r="L124">
        <f t="shared" si="12"/>
        <v>31</v>
      </c>
      <c r="M124">
        <f t="shared" si="13"/>
        <v>7</v>
      </c>
      <c r="O124" s="278">
        <v>122</v>
      </c>
      <c r="P124" s="278">
        <v>0</v>
      </c>
      <c r="Q124" s="278">
        <f t="shared" si="14"/>
        <v>122</v>
      </c>
      <c r="R124" s="279">
        <v>0</v>
      </c>
    </row>
    <row r="125" spans="1:18" x14ac:dyDescent="0.25">
      <c r="A125">
        <v>123</v>
      </c>
      <c r="B125">
        <v>25</v>
      </c>
      <c r="C125">
        <v>6</v>
      </c>
      <c r="E125">
        <v>123</v>
      </c>
      <c r="F125">
        <f t="shared" si="10"/>
        <v>13</v>
      </c>
      <c r="G125">
        <f t="shared" si="15"/>
        <v>31</v>
      </c>
      <c r="H125">
        <v>0</v>
      </c>
      <c r="J125">
        <v>123</v>
      </c>
      <c r="K125">
        <f t="shared" si="11"/>
        <v>13</v>
      </c>
      <c r="L125">
        <f t="shared" si="12"/>
        <v>31</v>
      </c>
      <c r="M125">
        <f t="shared" si="13"/>
        <v>7</v>
      </c>
      <c r="O125" s="278">
        <v>123</v>
      </c>
      <c r="P125" s="278">
        <v>0</v>
      </c>
      <c r="Q125" s="278">
        <f t="shared" si="14"/>
        <v>123</v>
      </c>
      <c r="R125" s="279">
        <v>0</v>
      </c>
    </row>
    <row r="126" spans="1:18" x14ac:dyDescent="0.25">
      <c r="A126">
        <v>124</v>
      </c>
      <c r="B126">
        <v>25</v>
      </c>
      <c r="C126">
        <v>6</v>
      </c>
      <c r="E126">
        <v>124</v>
      </c>
      <c r="F126">
        <f t="shared" si="10"/>
        <v>13</v>
      </c>
      <c r="G126">
        <f t="shared" si="15"/>
        <v>31</v>
      </c>
      <c r="H126">
        <v>0</v>
      </c>
      <c r="J126">
        <v>124</v>
      </c>
      <c r="K126">
        <f t="shared" si="11"/>
        <v>13</v>
      </c>
      <c r="L126">
        <f t="shared" si="12"/>
        <v>31</v>
      </c>
      <c r="M126">
        <f t="shared" si="13"/>
        <v>7</v>
      </c>
      <c r="O126" s="278">
        <v>124</v>
      </c>
      <c r="P126" s="278">
        <v>0</v>
      </c>
      <c r="Q126" s="278">
        <f t="shared" si="14"/>
        <v>124</v>
      </c>
      <c r="R126" s="279">
        <v>0</v>
      </c>
    </row>
    <row r="127" spans="1:18" x14ac:dyDescent="0.25">
      <c r="A127">
        <v>125</v>
      </c>
      <c r="B127">
        <v>25</v>
      </c>
      <c r="C127">
        <v>6</v>
      </c>
      <c r="E127">
        <v>125</v>
      </c>
      <c r="F127">
        <f t="shared" si="10"/>
        <v>13</v>
      </c>
      <c r="G127">
        <f t="shared" si="15"/>
        <v>32</v>
      </c>
      <c r="H127">
        <v>0</v>
      </c>
      <c r="J127">
        <v>125</v>
      </c>
      <c r="K127">
        <f t="shared" si="11"/>
        <v>13</v>
      </c>
      <c r="L127">
        <f t="shared" si="12"/>
        <v>32</v>
      </c>
      <c r="M127">
        <f t="shared" si="13"/>
        <v>7</v>
      </c>
      <c r="O127" s="278">
        <v>125</v>
      </c>
      <c r="P127" s="278">
        <v>0</v>
      </c>
      <c r="Q127" s="278">
        <f t="shared" si="14"/>
        <v>125</v>
      </c>
      <c r="R127" s="279">
        <v>0</v>
      </c>
    </row>
    <row r="128" spans="1:18" x14ac:dyDescent="0.25">
      <c r="A128">
        <v>126</v>
      </c>
      <c r="B128">
        <v>25</v>
      </c>
      <c r="C128">
        <v>6</v>
      </c>
      <c r="E128">
        <v>126</v>
      </c>
      <c r="F128">
        <f t="shared" si="10"/>
        <v>13</v>
      </c>
      <c r="G128">
        <f t="shared" si="15"/>
        <v>32</v>
      </c>
      <c r="H128">
        <v>0</v>
      </c>
      <c r="J128">
        <v>126</v>
      </c>
      <c r="K128">
        <f t="shared" si="11"/>
        <v>13</v>
      </c>
      <c r="L128">
        <f t="shared" si="12"/>
        <v>32</v>
      </c>
      <c r="M128">
        <f t="shared" si="13"/>
        <v>7</v>
      </c>
      <c r="O128" s="278">
        <v>126</v>
      </c>
      <c r="P128" s="278">
        <v>0</v>
      </c>
      <c r="Q128" s="278">
        <f t="shared" si="14"/>
        <v>126</v>
      </c>
      <c r="R128" s="279">
        <v>0</v>
      </c>
    </row>
    <row r="129" spans="1:18" x14ac:dyDescent="0.25">
      <c r="A129">
        <v>127</v>
      </c>
      <c r="B129">
        <v>25</v>
      </c>
      <c r="C129">
        <v>6</v>
      </c>
      <c r="E129">
        <v>127</v>
      </c>
      <c r="F129">
        <f t="shared" si="10"/>
        <v>13</v>
      </c>
      <c r="G129">
        <f t="shared" si="15"/>
        <v>32</v>
      </c>
      <c r="H129">
        <v>0</v>
      </c>
      <c r="J129">
        <v>127</v>
      </c>
      <c r="K129">
        <f t="shared" si="11"/>
        <v>13</v>
      </c>
      <c r="L129">
        <f t="shared" si="12"/>
        <v>32</v>
      </c>
      <c r="M129">
        <f t="shared" si="13"/>
        <v>7</v>
      </c>
      <c r="O129" s="278">
        <v>127</v>
      </c>
      <c r="P129" s="278">
        <v>0</v>
      </c>
      <c r="Q129" s="278">
        <f t="shared" si="14"/>
        <v>127</v>
      </c>
      <c r="R129" s="279">
        <v>0</v>
      </c>
    </row>
    <row r="130" spans="1:18" x14ac:dyDescent="0.25">
      <c r="A130">
        <v>128</v>
      </c>
      <c r="B130">
        <v>25</v>
      </c>
      <c r="C130">
        <v>6</v>
      </c>
      <c r="E130">
        <v>128</v>
      </c>
      <c r="F130">
        <f t="shared" si="10"/>
        <v>13</v>
      </c>
      <c r="G130">
        <f t="shared" si="15"/>
        <v>32</v>
      </c>
      <c r="H130">
        <v>0</v>
      </c>
      <c r="J130">
        <v>128</v>
      </c>
      <c r="K130">
        <f t="shared" si="11"/>
        <v>13</v>
      </c>
      <c r="L130">
        <f t="shared" si="12"/>
        <v>32</v>
      </c>
      <c r="M130">
        <f t="shared" si="13"/>
        <v>7</v>
      </c>
      <c r="O130" s="278">
        <v>128</v>
      </c>
      <c r="P130" s="278">
        <v>0</v>
      </c>
      <c r="Q130" s="278">
        <f t="shared" si="14"/>
        <v>128</v>
      </c>
      <c r="R130" s="279">
        <v>0</v>
      </c>
    </row>
    <row r="131" spans="1:18" x14ac:dyDescent="0.25">
      <c r="A131">
        <v>129</v>
      </c>
      <c r="B131">
        <v>25</v>
      </c>
      <c r="C131">
        <v>6</v>
      </c>
      <c r="E131">
        <v>129</v>
      </c>
      <c r="F131">
        <f t="shared" si="10"/>
        <v>13</v>
      </c>
      <c r="G131">
        <f t="shared" si="15"/>
        <v>33</v>
      </c>
      <c r="H131">
        <v>0</v>
      </c>
      <c r="J131">
        <v>129</v>
      </c>
      <c r="K131">
        <f t="shared" si="11"/>
        <v>13</v>
      </c>
      <c r="L131">
        <f t="shared" si="12"/>
        <v>33</v>
      </c>
      <c r="M131">
        <f t="shared" si="13"/>
        <v>7</v>
      </c>
      <c r="O131" s="278">
        <v>129</v>
      </c>
      <c r="P131" s="278">
        <v>0</v>
      </c>
      <c r="Q131" s="278">
        <f t="shared" si="14"/>
        <v>129</v>
      </c>
      <c r="R131" s="279">
        <v>0</v>
      </c>
    </row>
    <row r="132" spans="1:18" x14ac:dyDescent="0.25">
      <c r="A132">
        <v>130</v>
      </c>
      <c r="B132">
        <v>25</v>
      </c>
      <c r="C132">
        <v>6</v>
      </c>
      <c r="E132">
        <v>130</v>
      </c>
      <c r="F132">
        <f t="shared" ref="F132:F195" si="16">ROUNDUP(E132*0.1,0.1)</f>
        <v>13</v>
      </c>
      <c r="G132">
        <f t="shared" si="15"/>
        <v>33</v>
      </c>
      <c r="H132">
        <v>0</v>
      </c>
      <c r="J132">
        <v>130</v>
      </c>
      <c r="K132">
        <f t="shared" si="11"/>
        <v>13</v>
      </c>
      <c r="L132">
        <f t="shared" si="12"/>
        <v>33</v>
      </c>
      <c r="M132">
        <f t="shared" si="13"/>
        <v>7</v>
      </c>
      <c r="O132" s="278">
        <v>130</v>
      </c>
      <c r="P132" s="278">
        <v>0</v>
      </c>
      <c r="Q132" s="278">
        <f t="shared" si="14"/>
        <v>130</v>
      </c>
      <c r="R132" s="279">
        <v>0</v>
      </c>
    </row>
    <row r="133" spans="1:18" x14ac:dyDescent="0.25">
      <c r="A133">
        <v>131</v>
      </c>
      <c r="B133">
        <v>25</v>
      </c>
      <c r="C133">
        <v>6</v>
      </c>
      <c r="E133">
        <v>131</v>
      </c>
      <c r="F133">
        <f t="shared" si="16"/>
        <v>14</v>
      </c>
      <c r="G133">
        <f t="shared" si="15"/>
        <v>33</v>
      </c>
      <c r="H133">
        <v>0</v>
      </c>
      <c r="J133">
        <v>131</v>
      </c>
      <c r="K133">
        <f t="shared" si="11"/>
        <v>14</v>
      </c>
      <c r="L133">
        <f t="shared" si="12"/>
        <v>33</v>
      </c>
      <c r="M133">
        <f t="shared" si="13"/>
        <v>7</v>
      </c>
      <c r="O133" s="278">
        <v>131</v>
      </c>
      <c r="P133" s="278">
        <v>0</v>
      </c>
      <c r="Q133" s="278">
        <f t="shared" si="14"/>
        <v>131</v>
      </c>
      <c r="R133" s="279">
        <v>0</v>
      </c>
    </row>
    <row r="134" spans="1:18" x14ac:dyDescent="0.25">
      <c r="A134">
        <v>132</v>
      </c>
      <c r="B134">
        <v>25</v>
      </c>
      <c r="C134">
        <v>6</v>
      </c>
      <c r="E134">
        <v>132</v>
      </c>
      <c r="F134">
        <f t="shared" si="16"/>
        <v>14</v>
      </c>
      <c r="G134">
        <f t="shared" si="15"/>
        <v>33</v>
      </c>
      <c r="H134">
        <v>0</v>
      </c>
      <c r="J134">
        <v>132</v>
      </c>
      <c r="K134">
        <f t="shared" si="11"/>
        <v>14</v>
      </c>
      <c r="L134">
        <f t="shared" si="12"/>
        <v>33</v>
      </c>
      <c r="M134">
        <f t="shared" si="13"/>
        <v>7</v>
      </c>
      <c r="O134" s="278">
        <v>132</v>
      </c>
      <c r="P134" s="278">
        <v>0</v>
      </c>
      <c r="Q134" s="278">
        <f t="shared" si="14"/>
        <v>132</v>
      </c>
      <c r="R134" s="279">
        <v>0</v>
      </c>
    </row>
    <row r="135" spans="1:18" x14ac:dyDescent="0.25">
      <c r="A135">
        <v>133</v>
      </c>
      <c r="B135">
        <v>25</v>
      </c>
      <c r="C135">
        <v>6</v>
      </c>
      <c r="E135">
        <v>133</v>
      </c>
      <c r="F135">
        <f t="shared" si="16"/>
        <v>14</v>
      </c>
      <c r="G135">
        <f t="shared" si="15"/>
        <v>34</v>
      </c>
      <c r="H135">
        <v>0</v>
      </c>
      <c r="J135">
        <v>133</v>
      </c>
      <c r="K135">
        <f t="shared" si="11"/>
        <v>14</v>
      </c>
      <c r="L135">
        <f t="shared" si="12"/>
        <v>34</v>
      </c>
      <c r="M135">
        <f t="shared" si="13"/>
        <v>7</v>
      </c>
      <c r="O135" s="278">
        <v>133</v>
      </c>
      <c r="P135" s="278">
        <v>0</v>
      </c>
      <c r="Q135" s="278">
        <f t="shared" si="14"/>
        <v>133</v>
      </c>
      <c r="R135" s="279">
        <v>0</v>
      </c>
    </row>
    <row r="136" spans="1:18" x14ac:dyDescent="0.25">
      <c r="A136">
        <v>134</v>
      </c>
      <c r="B136">
        <v>25</v>
      </c>
      <c r="C136">
        <v>6</v>
      </c>
      <c r="E136">
        <v>134</v>
      </c>
      <c r="F136">
        <f t="shared" si="16"/>
        <v>14</v>
      </c>
      <c r="G136">
        <f t="shared" si="15"/>
        <v>34</v>
      </c>
      <c r="H136">
        <v>0</v>
      </c>
      <c r="J136">
        <v>134</v>
      </c>
      <c r="K136">
        <f t="shared" si="11"/>
        <v>14</v>
      </c>
      <c r="L136">
        <f t="shared" si="12"/>
        <v>34</v>
      </c>
      <c r="M136">
        <f t="shared" si="13"/>
        <v>7</v>
      </c>
      <c r="O136" s="278">
        <v>134</v>
      </c>
      <c r="P136" s="278">
        <v>0</v>
      </c>
      <c r="Q136" s="278">
        <f t="shared" si="14"/>
        <v>134</v>
      </c>
      <c r="R136" s="279">
        <v>0</v>
      </c>
    </row>
    <row r="137" spans="1:18" x14ac:dyDescent="0.25">
      <c r="A137">
        <v>135</v>
      </c>
      <c r="B137">
        <v>25</v>
      </c>
      <c r="C137">
        <v>6</v>
      </c>
      <c r="E137">
        <v>135</v>
      </c>
      <c r="F137">
        <f t="shared" si="16"/>
        <v>14</v>
      </c>
      <c r="G137">
        <f t="shared" si="15"/>
        <v>34</v>
      </c>
      <c r="H137">
        <v>0</v>
      </c>
      <c r="J137">
        <v>135</v>
      </c>
      <c r="K137">
        <f t="shared" si="11"/>
        <v>14</v>
      </c>
      <c r="L137">
        <f t="shared" si="12"/>
        <v>34</v>
      </c>
      <c r="M137">
        <f t="shared" si="13"/>
        <v>7</v>
      </c>
      <c r="O137" s="278">
        <v>135</v>
      </c>
      <c r="P137" s="278">
        <v>0</v>
      </c>
      <c r="Q137" s="278">
        <f t="shared" si="14"/>
        <v>135</v>
      </c>
      <c r="R137" s="279">
        <v>0</v>
      </c>
    </row>
    <row r="138" spans="1:18" x14ac:dyDescent="0.25">
      <c r="A138">
        <v>136</v>
      </c>
      <c r="B138">
        <v>25</v>
      </c>
      <c r="C138">
        <v>6</v>
      </c>
      <c r="E138">
        <v>136</v>
      </c>
      <c r="F138">
        <f t="shared" si="16"/>
        <v>14</v>
      </c>
      <c r="G138">
        <f t="shared" si="15"/>
        <v>34</v>
      </c>
      <c r="H138">
        <v>0</v>
      </c>
      <c r="J138">
        <v>136</v>
      </c>
      <c r="K138">
        <f t="shared" ref="K138:K201" si="17">ROUNDUP(J138*0.1,0.1)</f>
        <v>14</v>
      </c>
      <c r="L138">
        <f t="shared" ref="L138:L201" si="18">ROUNDUP(J138*0.25,0.1)</f>
        <v>34</v>
      </c>
      <c r="M138">
        <f t="shared" ref="M138:M201" si="19">ROUNDUP(J138*0.05,0.1)</f>
        <v>7</v>
      </c>
      <c r="O138" s="278">
        <v>136</v>
      </c>
      <c r="P138" s="278">
        <v>0</v>
      </c>
      <c r="Q138" s="278">
        <f t="shared" si="14"/>
        <v>136</v>
      </c>
      <c r="R138" s="279">
        <v>0</v>
      </c>
    </row>
    <row r="139" spans="1:18" x14ac:dyDescent="0.25">
      <c r="A139">
        <v>137</v>
      </c>
      <c r="B139">
        <v>25</v>
      </c>
      <c r="C139">
        <v>6</v>
      </c>
      <c r="E139">
        <v>137</v>
      </c>
      <c r="F139">
        <f t="shared" si="16"/>
        <v>14</v>
      </c>
      <c r="G139">
        <f t="shared" si="15"/>
        <v>35</v>
      </c>
      <c r="H139">
        <v>0</v>
      </c>
      <c r="J139">
        <v>137</v>
      </c>
      <c r="K139">
        <f t="shared" si="17"/>
        <v>14</v>
      </c>
      <c r="L139">
        <f t="shared" si="18"/>
        <v>35</v>
      </c>
      <c r="M139">
        <f t="shared" si="19"/>
        <v>7</v>
      </c>
      <c r="O139" s="278">
        <v>137</v>
      </c>
      <c r="P139" s="278">
        <v>0</v>
      </c>
      <c r="Q139" s="278">
        <f t="shared" si="14"/>
        <v>137</v>
      </c>
      <c r="R139" s="279">
        <v>0</v>
      </c>
    </row>
    <row r="140" spans="1:18" x14ac:dyDescent="0.25">
      <c r="A140">
        <v>138</v>
      </c>
      <c r="B140">
        <v>25</v>
      </c>
      <c r="C140">
        <v>6</v>
      </c>
      <c r="E140">
        <v>138</v>
      </c>
      <c r="F140">
        <f t="shared" si="16"/>
        <v>14</v>
      </c>
      <c r="G140">
        <f t="shared" si="15"/>
        <v>35</v>
      </c>
      <c r="H140">
        <v>0</v>
      </c>
      <c r="J140">
        <v>138</v>
      </c>
      <c r="K140">
        <f t="shared" si="17"/>
        <v>14</v>
      </c>
      <c r="L140">
        <f t="shared" si="18"/>
        <v>35</v>
      </c>
      <c r="M140">
        <f t="shared" si="19"/>
        <v>7</v>
      </c>
      <c r="O140" s="278">
        <v>138</v>
      </c>
      <c r="P140" s="278">
        <v>0</v>
      </c>
      <c r="Q140" s="278">
        <f t="shared" si="14"/>
        <v>138</v>
      </c>
      <c r="R140" s="279">
        <v>0</v>
      </c>
    </row>
    <row r="141" spans="1:18" x14ac:dyDescent="0.25">
      <c r="A141">
        <v>139</v>
      </c>
      <c r="B141">
        <v>25</v>
      </c>
      <c r="C141">
        <v>6</v>
      </c>
      <c r="E141">
        <v>139</v>
      </c>
      <c r="F141">
        <f t="shared" si="16"/>
        <v>14</v>
      </c>
      <c r="G141">
        <f t="shared" si="15"/>
        <v>35</v>
      </c>
      <c r="H141">
        <v>0</v>
      </c>
      <c r="J141">
        <v>139</v>
      </c>
      <c r="K141">
        <f t="shared" si="17"/>
        <v>14</v>
      </c>
      <c r="L141">
        <f t="shared" si="18"/>
        <v>35</v>
      </c>
      <c r="M141">
        <f t="shared" si="19"/>
        <v>7</v>
      </c>
      <c r="O141" s="278">
        <v>139</v>
      </c>
      <c r="P141" s="278">
        <v>0</v>
      </c>
      <c r="Q141" s="278">
        <f t="shared" si="14"/>
        <v>139</v>
      </c>
      <c r="R141" s="279">
        <v>0</v>
      </c>
    </row>
    <row r="142" spans="1:18" x14ac:dyDescent="0.25">
      <c r="A142">
        <v>140</v>
      </c>
      <c r="B142">
        <v>25</v>
      </c>
      <c r="C142">
        <v>6</v>
      </c>
      <c r="E142">
        <v>140</v>
      </c>
      <c r="F142">
        <f t="shared" si="16"/>
        <v>14</v>
      </c>
      <c r="G142">
        <f t="shared" si="15"/>
        <v>35</v>
      </c>
      <c r="H142">
        <v>0</v>
      </c>
      <c r="J142">
        <v>140</v>
      </c>
      <c r="K142">
        <f t="shared" si="17"/>
        <v>14</v>
      </c>
      <c r="L142">
        <f t="shared" si="18"/>
        <v>35</v>
      </c>
      <c r="M142">
        <f t="shared" si="19"/>
        <v>7</v>
      </c>
      <c r="O142" s="278">
        <v>140</v>
      </c>
      <c r="P142" s="278">
        <v>0</v>
      </c>
      <c r="Q142" s="278">
        <f t="shared" si="14"/>
        <v>140</v>
      </c>
      <c r="R142" s="279">
        <v>0</v>
      </c>
    </row>
    <row r="143" spans="1:18" x14ac:dyDescent="0.25">
      <c r="A143">
        <v>141</v>
      </c>
      <c r="B143">
        <v>25</v>
      </c>
      <c r="C143">
        <v>6</v>
      </c>
      <c r="E143">
        <v>141</v>
      </c>
      <c r="F143">
        <f t="shared" si="16"/>
        <v>15</v>
      </c>
      <c r="G143">
        <f t="shared" si="15"/>
        <v>36</v>
      </c>
      <c r="H143">
        <v>0</v>
      </c>
      <c r="J143">
        <v>141</v>
      </c>
      <c r="K143">
        <f t="shared" si="17"/>
        <v>15</v>
      </c>
      <c r="L143">
        <f t="shared" si="18"/>
        <v>36</v>
      </c>
      <c r="M143">
        <f t="shared" si="19"/>
        <v>8</v>
      </c>
      <c r="O143" s="278">
        <v>141</v>
      </c>
      <c r="P143" s="278">
        <v>0</v>
      </c>
      <c r="Q143" s="278">
        <f t="shared" si="14"/>
        <v>141</v>
      </c>
      <c r="R143" s="279">
        <v>0</v>
      </c>
    </row>
    <row r="144" spans="1:18" x14ac:dyDescent="0.25">
      <c r="A144">
        <v>142</v>
      </c>
      <c r="B144">
        <v>25</v>
      </c>
      <c r="C144">
        <v>6</v>
      </c>
      <c r="E144">
        <v>142</v>
      </c>
      <c r="F144">
        <f t="shared" si="16"/>
        <v>15</v>
      </c>
      <c r="G144">
        <f t="shared" si="15"/>
        <v>36</v>
      </c>
      <c r="H144">
        <v>0</v>
      </c>
      <c r="J144">
        <v>142</v>
      </c>
      <c r="K144">
        <f t="shared" si="17"/>
        <v>15</v>
      </c>
      <c r="L144">
        <f t="shared" si="18"/>
        <v>36</v>
      </c>
      <c r="M144">
        <f t="shared" si="19"/>
        <v>8</v>
      </c>
      <c r="O144" s="278">
        <v>142</v>
      </c>
      <c r="P144" s="278">
        <v>0</v>
      </c>
      <c r="Q144" s="278">
        <f t="shared" si="14"/>
        <v>142</v>
      </c>
      <c r="R144" s="279">
        <v>0</v>
      </c>
    </row>
    <row r="145" spans="1:18" x14ac:dyDescent="0.25">
      <c r="A145">
        <v>143</v>
      </c>
      <c r="B145">
        <v>25</v>
      </c>
      <c r="C145">
        <v>6</v>
      </c>
      <c r="E145">
        <v>143</v>
      </c>
      <c r="F145">
        <f t="shared" si="16"/>
        <v>15</v>
      </c>
      <c r="G145">
        <f t="shared" si="15"/>
        <v>36</v>
      </c>
      <c r="H145">
        <v>0</v>
      </c>
      <c r="J145">
        <v>143</v>
      </c>
      <c r="K145">
        <f t="shared" si="17"/>
        <v>15</v>
      </c>
      <c r="L145">
        <f t="shared" si="18"/>
        <v>36</v>
      </c>
      <c r="M145">
        <f t="shared" si="19"/>
        <v>8</v>
      </c>
      <c r="O145" s="278">
        <v>143</v>
      </c>
      <c r="P145" s="278">
        <v>0</v>
      </c>
      <c r="Q145" s="278">
        <f t="shared" si="14"/>
        <v>143</v>
      </c>
      <c r="R145" s="279">
        <v>0</v>
      </c>
    </row>
    <row r="146" spans="1:18" x14ac:dyDescent="0.25">
      <c r="A146">
        <v>144</v>
      </c>
      <c r="B146">
        <v>25</v>
      </c>
      <c r="C146">
        <v>6</v>
      </c>
      <c r="E146">
        <v>144</v>
      </c>
      <c r="F146">
        <f t="shared" si="16"/>
        <v>15</v>
      </c>
      <c r="G146">
        <f t="shared" si="15"/>
        <v>36</v>
      </c>
      <c r="H146">
        <v>0</v>
      </c>
      <c r="J146">
        <v>144</v>
      </c>
      <c r="K146">
        <f t="shared" si="17"/>
        <v>15</v>
      </c>
      <c r="L146">
        <f t="shared" si="18"/>
        <v>36</v>
      </c>
      <c r="M146">
        <f t="shared" si="19"/>
        <v>8</v>
      </c>
      <c r="O146" s="278">
        <v>144</v>
      </c>
      <c r="P146" s="278">
        <v>0</v>
      </c>
      <c r="Q146" s="278">
        <f t="shared" si="14"/>
        <v>144</v>
      </c>
      <c r="R146" s="279">
        <v>0</v>
      </c>
    </row>
    <row r="147" spans="1:18" x14ac:dyDescent="0.25">
      <c r="A147">
        <v>145</v>
      </c>
      <c r="B147">
        <v>25</v>
      </c>
      <c r="C147">
        <v>6</v>
      </c>
      <c r="E147">
        <v>145</v>
      </c>
      <c r="F147">
        <f t="shared" si="16"/>
        <v>15</v>
      </c>
      <c r="G147">
        <f t="shared" si="15"/>
        <v>37</v>
      </c>
      <c r="H147">
        <v>0</v>
      </c>
      <c r="J147">
        <v>145</v>
      </c>
      <c r="K147">
        <f t="shared" si="17"/>
        <v>15</v>
      </c>
      <c r="L147">
        <f t="shared" si="18"/>
        <v>37</v>
      </c>
      <c r="M147">
        <f t="shared" si="19"/>
        <v>8</v>
      </c>
      <c r="O147" s="278">
        <v>145</v>
      </c>
      <c r="P147" s="278">
        <v>0</v>
      </c>
      <c r="Q147" s="278">
        <f t="shared" ref="Q147:Q210" si="20">O147</f>
        <v>145</v>
      </c>
      <c r="R147" s="279">
        <v>0</v>
      </c>
    </row>
    <row r="148" spans="1:18" x14ac:dyDescent="0.25">
      <c r="A148">
        <v>146</v>
      </c>
      <c r="B148">
        <v>25</v>
      </c>
      <c r="C148">
        <v>6</v>
      </c>
      <c r="E148">
        <v>146</v>
      </c>
      <c r="F148">
        <f t="shared" si="16"/>
        <v>15</v>
      </c>
      <c r="G148">
        <f t="shared" si="15"/>
        <v>37</v>
      </c>
      <c r="H148">
        <v>0</v>
      </c>
      <c r="J148">
        <v>146</v>
      </c>
      <c r="K148">
        <f t="shared" si="17"/>
        <v>15</v>
      </c>
      <c r="L148">
        <f t="shared" si="18"/>
        <v>37</v>
      </c>
      <c r="M148">
        <f t="shared" si="19"/>
        <v>8</v>
      </c>
      <c r="O148" s="278">
        <v>146</v>
      </c>
      <c r="P148" s="278">
        <v>0</v>
      </c>
      <c r="Q148" s="278">
        <f t="shared" si="20"/>
        <v>146</v>
      </c>
      <c r="R148" s="279">
        <v>0</v>
      </c>
    </row>
    <row r="149" spans="1:18" x14ac:dyDescent="0.25">
      <c r="A149">
        <v>147</v>
      </c>
      <c r="B149">
        <v>25</v>
      </c>
      <c r="C149">
        <v>6</v>
      </c>
      <c r="E149">
        <v>147</v>
      </c>
      <c r="F149">
        <f t="shared" si="16"/>
        <v>15</v>
      </c>
      <c r="G149">
        <f t="shared" si="15"/>
        <v>37</v>
      </c>
      <c r="H149">
        <v>0</v>
      </c>
      <c r="J149">
        <v>147</v>
      </c>
      <c r="K149">
        <f t="shared" si="17"/>
        <v>15</v>
      </c>
      <c r="L149">
        <f t="shared" si="18"/>
        <v>37</v>
      </c>
      <c r="M149">
        <f t="shared" si="19"/>
        <v>8</v>
      </c>
      <c r="O149" s="278">
        <v>147</v>
      </c>
      <c r="P149" s="278">
        <v>0</v>
      </c>
      <c r="Q149" s="278">
        <f t="shared" si="20"/>
        <v>147</v>
      </c>
      <c r="R149" s="279">
        <v>0</v>
      </c>
    </row>
    <row r="150" spans="1:18" x14ac:dyDescent="0.25">
      <c r="A150">
        <v>148</v>
      </c>
      <c r="B150">
        <v>25</v>
      </c>
      <c r="C150">
        <v>6</v>
      </c>
      <c r="E150">
        <v>148</v>
      </c>
      <c r="F150">
        <f t="shared" si="16"/>
        <v>15</v>
      </c>
      <c r="G150">
        <f t="shared" si="15"/>
        <v>37</v>
      </c>
      <c r="H150">
        <v>0</v>
      </c>
      <c r="J150">
        <v>148</v>
      </c>
      <c r="K150">
        <f t="shared" si="17"/>
        <v>15</v>
      </c>
      <c r="L150">
        <f t="shared" si="18"/>
        <v>37</v>
      </c>
      <c r="M150">
        <f t="shared" si="19"/>
        <v>8</v>
      </c>
      <c r="O150" s="278">
        <v>148</v>
      </c>
      <c r="P150" s="278">
        <v>0</v>
      </c>
      <c r="Q150" s="278">
        <f t="shared" si="20"/>
        <v>148</v>
      </c>
      <c r="R150" s="279">
        <v>0</v>
      </c>
    </row>
    <row r="151" spans="1:18" x14ac:dyDescent="0.25">
      <c r="A151">
        <v>149</v>
      </c>
      <c r="B151">
        <v>25</v>
      </c>
      <c r="C151">
        <v>6</v>
      </c>
      <c r="E151">
        <v>149</v>
      </c>
      <c r="F151">
        <f t="shared" si="16"/>
        <v>15</v>
      </c>
      <c r="G151">
        <f t="shared" si="15"/>
        <v>38</v>
      </c>
      <c r="H151">
        <v>0</v>
      </c>
      <c r="J151">
        <v>149</v>
      </c>
      <c r="K151">
        <f t="shared" si="17"/>
        <v>15</v>
      </c>
      <c r="L151">
        <f t="shared" si="18"/>
        <v>38</v>
      </c>
      <c r="M151">
        <f t="shared" si="19"/>
        <v>8</v>
      </c>
      <c r="O151" s="278">
        <v>149</v>
      </c>
      <c r="P151" s="278">
        <v>0</v>
      </c>
      <c r="Q151" s="278">
        <f t="shared" si="20"/>
        <v>149</v>
      </c>
      <c r="R151" s="279">
        <v>0</v>
      </c>
    </row>
    <row r="152" spans="1:18" x14ac:dyDescent="0.25">
      <c r="A152">
        <v>150</v>
      </c>
      <c r="B152">
        <v>25</v>
      </c>
      <c r="C152">
        <v>6</v>
      </c>
      <c r="E152">
        <v>150</v>
      </c>
      <c r="F152">
        <f t="shared" si="16"/>
        <v>15</v>
      </c>
      <c r="G152">
        <f t="shared" ref="G152:G202" si="21">ROUNDUP(E152*0.25,0.1)</f>
        <v>38</v>
      </c>
      <c r="H152">
        <v>0</v>
      </c>
      <c r="J152">
        <v>150</v>
      </c>
      <c r="K152">
        <f t="shared" si="17"/>
        <v>15</v>
      </c>
      <c r="L152">
        <f t="shared" si="18"/>
        <v>38</v>
      </c>
      <c r="M152">
        <f t="shared" si="19"/>
        <v>8</v>
      </c>
      <c r="O152" s="278">
        <v>150</v>
      </c>
      <c r="P152" s="278">
        <v>0</v>
      </c>
      <c r="Q152" s="278">
        <f t="shared" si="20"/>
        <v>150</v>
      </c>
      <c r="R152" s="279">
        <v>0</v>
      </c>
    </row>
    <row r="153" spans="1:18" x14ac:dyDescent="0.25">
      <c r="A153">
        <v>151</v>
      </c>
      <c r="B153">
        <v>35</v>
      </c>
      <c r="C153">
        <v>9</v>
      </c>
      <c r="E153">
        <v>151</v>
      </c>
      <c r="F153">
        <f t="shared" si="16"/>
        <v>16</v>
      </c>
      <c r="G153">
        <f t="shared" si="21"/>
        <v>38</v>
      </c>
      <c r="H153">
        <v>0</v>
      </c>
      <c r="J153">
        <v>151</v>
      </c>
      <c r="K153">
        <f t="shared" si="17"/>
        <v>16</v>
      </c>
      <c r="L153">
        <f t="shared" si="18"/>
        <v>38</v>
      </c>
      <c r="M153">
        <f t="shared" si="19"/>
        <v>8</v>
      </c>
      <c r="O153" s="278">
        <v>151</v>
      </c>
      <c r="P153" s="278">
        <v>0</v>
      </c>
      <c r="Q153" s="278">
        <f t="shared" si="20"/>
        <v>151</v>
      </c>
      <c r="R153" s="279">
        <v>0</v>
      </c>
    </row>
    <row r="154" spans="1:18" x14ac:dyDescent="0.25">
      <c r="A154">
        <v>152</v>
      </c>
      <c r="B154">
        <v>35</v>
      </c>
      <c r="C154">
        <v>9</v>
      </c>
      <c r="E154">
        <v>152</v>
      </c>
      <c r="F154">
        <f t="shared" si="16"/>
        <v>16</v>
      </c>
      <c r="G154">
        <f t="shared" si="21"/>
        <v>38</v>
      </c>
      <c r="H154">
        <v>0</v>
      </c>
      <c r="J154">
        <v>152</v>
      </c>
      <c r="K154">
        <f t="shared" si="17"/>
        <v>16</v>
      </c>
      <c r="L154">
        <f t="shared" si="18"/>
        <v>38</v>
      </c>
      <c r="M154">
        <f t="shared" si="19"/>
        <v>8</v>
      </c>
      <c r="O154" s="278">
        <v>152</v>
      </c>
      <c r="P154" s="278">
        <v>0</v>
      </c>
      <c r="Q154" s="278">
        <f t="shared" si="20"/>
        <v>152</v>
      </c>
      <c r="R154" s="279">
        <v>0</v>
      </c>
    </row>
    <row r="155" spans="1:18" x14ac:dyDescent="0.25">
      <c r="A155">
        <v>153</v>
      </c>
      <c r="B155">
        <v>35</v>
      </c>
      <c r="C155">
        <v>9</v>
      </c>
      <c r="E155">
        <v>153</v>
      </c>
      <c r="F155">
        <f t="shared" si="16"/>
        <v>16</v>
      </c>
      <c r="G155">
        <f t="shared" si="21"/>
        <v>39</v>
      </c>
      <c r="H155">
        <v>0</v>
      </c>
      <c r="J155">
        <v>153</v>
      </c>
      <c r="K155">
        <f t="shared" si="17"/>
        <v>16</v>
      </c>
      <c r="L155">
        <f t="shared" si="18"/>
        <v>39</v>
      </c>
      <c r="M155">
        <f t="shared" si="19"/>
        <v>8</v>
      </c>
      <c r="O155" s="278">
        <v>153</v>
      </c>
      <c r="P155" s="278">
        <v>0</v>
      </c>
      <c r="Q155" s="278">
        <f t="shared" si="20"/>
        <v>153</v>
      </c>
      <c r="R155" s="279">
        <v>0</v>
      </c>
    </row>
    <row r="156" spans="1:18" x14ac:dyDescent="0.25">
      <c r="A156">
        <v>154</v>
      </c>
      <c r="B156">
        <v>35</v>
      </c>
      <c r="C156">
        <v>9</v>
      </c>
      <c r="E156">
        <v>154</v>
      </c>
      <c r="F156">
        <f t="shared" si="16"/>
        <v>16</v>
      </c>
      <c r="G156">
        <f t="shared" si="21"/>
        <v>39</v>
      </c>
      <c r="H156">
        <v>0</v>
      </c>
      <c r="J156">
        <v>154</v>
      </c>
      <c r="K156">
        <f t="shared" si="17"/>
        <v>16</v>
      </c>
      <c r="L156">
        <f t="shared" si="18"/>
        <v>39</v>
      </c>
      <c r="M156">
        <f t="shared" si="19"/>
        <v>8</v>
      </c>
      <c r="O156" s="278">
        <v>154</v>
      </c>
      <c r="P156" s="278">
        <v>0</v>
      </c>
      <c r="Q156" s="278">
        <f t="shared" si="20"/>
        <v>154</v>
      </c>
      <c r="R156" s="279">
        <v>0</v>
      </c>
    </row>
    <row r="157" spans="1:18" x14ac:dyDescent="0.25">
      <c r="A157">
        <v>155</v>
      </c>
      <c r="B157">
        <v>35</v>
      </c>
      <c r="C157">
        <v>9</v>
      </c>
      <c r="E157">
        <v>155</v>
      </c>
      <c r="F157">
        <f t="shared" si="16"/>
        <v>16</v>
      </c>
      <c r="G157">
        <f t="shared" si="21"/>
        <v>39</v>
      </c>
      <c r="H157">
        <v>0</v>
      </c>
      <c r="J157">
        <v>155</v>
      </c>
      <c r="K157">
        <f t="shared" si="17"/>
        <v>16</v>
      </c>
      <c r="L157">
        <f t="shared" si="18"/>
        <v>39</v>
      </c>
      <c r="M157">
        <f t="shared" si="19"/>
        <v>8</v>
      </c>
      <c r="O157" s="278">
        <v>155</v>
      </c>
      <c r="P157" s="278">
        <v>0</v>
      </c>
      <c r="Q157" s="278">
        <f t="shared" si="20"/>
        <v>155</v>
      </c>
      <c r="R157" s="279">
        <v>0</v>
      </c>
    </row>
    <row r="158" spans="1:18" x14ac:dyDescent="0.25">
      <c r="A158">
        <v>156</v>
      </c>
      <c r="B158">
        <v>35</v>
      </c>
      <c r="C158">
        <v>9</v>
      </c>
      <c r="E158">
        <v>156</v>
      </c>
      <c r="F158">
        <f t="shared" si="16"/>
        <v>16</v>
      </c>
      <c r="G158">
        <f t="shared" si="21"/>
        <v>39</v>
      </c>
      <c r="H158">
        <v>0</v>
      </c>
      <c r="J158">
        <v>156</v>
      </c>
      <c r="K158">
        <f t="shared" si="17"/>
        <v>16</v>
      </c>
      <c r="L158">
        <f t="shared" si="18"/>
        <v>39</v>
      </c>
      <c r="M158">
        <f t="shared" si="19"/>
        <v>8</v>
      </c>
      <c r="O158" s="278">
        <v>156</v>
      </c>
      <c r="P158" s="278">
        <v>0</v>
      </c>
      <c r="Q158" s="278">
        <f t="shared" si="20"/>
        <v>156</v>
      </c>
      <c r="R158" s="279">
        <v>0</v>
      </c>
    </row>
    <row r="159" spans="1:18" x14ac:dyDescent="0.25">
      <c r="A159">
        <v>157</v>
      </c>
      <c r="B159">
        <v>35</v>
      </c>
      <c r="C159">
        <v>9</v>
      </c>
      <c r="E159">
        <v>157</v>
      </c>
      <c r="F159">
        <f t="shared" si="16"/>
        <v>16</v>
      </c>
      <c r="G159">
        <f t="shared" si="21"/>
        <v>40</v>
      </c>
      <c r="H159">
        <v>0</v>
      </c>
      <c r="J159">
        <v>157</v>
      </c>
      <c r="K159">
        <f t="shared" si="17"/>
        <v>16</v>
      </c>
      <c r="L159">
        <f t="shared" si="18"/>
        <v>40</v>
      </c>
      <c r="M159">
        <f t="shared" si="19"/>
        <v>8</v>
      </c>
      <c r="O159" s="278">
        <v>157</v>
      </c>
      <c r="P159" s="278">
        <v>0</v>
      </c>
      <c r="Q159" s="278">
        <f t="shared" si="20"/>
        <v>157</v>
      </c>
      <c r="R159" s="279">
        <v>0</v>
      </c>
    </row>
    <row r="160" spans="1:18" x14ac:dyDescent="0.25">
      <c r="A160">
        <v>158</v>
      </c>
      <c r="B160">
        <v>35</v>
      </c>
      <c r="C160">
        <v>9</v>
      </c>
      <c r="E160">
        <v>158</v>
      </c>
      <c r="F160">
        <f t="shared" si="16"/>
        <v>16</v>
      </c>
      <c r="G160">
        <f t="shared" si="21"/>
        <v>40</v>
      </c>
      <c r="H160">
        <v>0</v>
      </c>
      <c r="J160">
        <v>158</v>
      </c>
      <c r="K160">
        <f t="shared" si="17"/>
        <v>16</v>
      </c>
      <c r="L160">
        <f t="shared" si="18"/>
        <v>40</v>
      </c>
      <c r="M160">
        <f t="shared" si="19"/>
        <v>8</v>
      </c>
      <c r="O160" s="278">
        <v>158</v>
      </c>
      <c r="P160" s="278">
        <v>0</v>
      </c>
      <c r="Q160" s="278">
        <f t="shared" si="20"/>
        <v>158</v>
      </c>
      <c r="R160" s="279">
        <v>0</v>
      </c>
    </row>
    <row r="161" spans="1:18" x14ac:dyDescent="0.25">
      <c r="A161">
        <v>159</v>
      </c>
      <c r="B161">
        <v>35</v>
      </c>
      <c r="C161">
        <v>9</v>
      </c>
      <c r="E161">
        <v>159</v>
      </c>
      <c r="F161">
        <f t="shared" si="16"/>
        <v>16</v>
      </c>
      <c r="G161">
        <f t="shared" si="21"/>
        <v>40</v>
      </c>
      <c r="H161">
        <v>0</v>
      </c>
      <c r="J161">
        <v>159</v>
      </c>
      <c r="K161">
        <f t="shared" si="17"/>
        <v>16</v>
      </c>
      <c r="L161">
        <f t="shared" si="18"/>
        <v>40</v>
      </c>
      <c r="M161">
        <f t="shared" si="19"/>
        <v>8</v>
      </c>
      <c r="O161" s="278">
        <v>159</v>
      </c>
      <c r="P161" s="278">
        <v>0</v>
      </c>
      <c r="Q161" s="278">
        <f t="shared" si="20"/>
        <v>159</v>
      </c>
      <c r="R161" s="279">
        <v>0</v>
      </c>
    </row>
    <row r="162" spans="1:18" x14ac:dyDescent="0.25">
      <c r="A162">
        <v>160</v>
      </c>
      <c r="B162">
        <v>35</v>
      </c>
      <c r="C162">
        <v>9</v>
      </c>
      <c r="E162">
        <v>160</v>
      </c>
      <c r="F162">
        <f t="shared" si="16"/>
        <v>16</v>
      </c>
      <c r="G162">
        <f t="shared" si="21"/>
        <v>40</v>
      </c>
      <c r="H162">
        <v>0</v>
      </c>
      <c r="J162">
        <v>160</v>
      </c>
      <c r="K162">
        <f t="shared" si="17"/>
        <v>16</v>
      </c>
      <c r="L162">
        <f t="shared" si="18"/>
        <v>40</v>
      </c>
      <c r="M162">
        <f t="shared" si="19"/>
        <v>8</v>
      </c>
      <c r="O162" s="278">
        <v>160</v>
      </c>
      <c r="P162" s="278">
        <v>0</v>
      </c>
      <c r="Q162" s="278">
        <f t="shared" si="20"/>
        <v>160</v>
      </c>
      <c r="R162" s="279">
        <v>0</v>
      </c>
    </row>
    <row r="163" spans="1:18" x14ac:dyDescent="0.25">
      <c r="A163">
        <v>161</v>
      </c>
      <c r="B163">
        <v>35</v>
      </c>
      <c r="C163">
        <v>9</v>
      </c>
      <c r="E163">
        <v>161</v>
      </c>
      <c r="F163">
        <f t="shared" si="16"/>
        <v>17</v>
      </c>
      <c r="G163">
        <f t="shared" si="21"/>
        <v>41</v>
      </c>
      <c r="H163">
        <v>0</v>
      </c>
      <c r="J163">
        <v>161</v>
      </c>
      <c r="K163">
        <f t="shared" si="17"/>
        <v>17</v>
      </c>
      <c r="L163">
        <f t="shared" si="18"/>
        <v>41</v>
      </c>
      <c r="M163">
        <f t="shared" si="19"/>
        <v>9</v>
      </c>
      <c r="O163" s="278">
        <v>161</v>
      </c>
      <c r="P163" s="278">
        <v>0</v>
      </c>
      <c r="Q163" s="278">
        <f t="shared" si="20"/>
        <v>161</v>
      </c>
      <c r="R163" s="279">
        <v>0</v>
      </c>
    </row>
    <row r="164" spans="1:18" x14ac:dyDescent="0.25">
      <c r="A164">
        <v>162</v>
      </c>
      <c r="B164">
        <v>35</v>
      </c>
      <c r="C164">
        <v>9</v>
      </c>
      <c r="E164">
        <v>162</v>
      </c>
      <c r="F164">
        <f t="shared" si="16"/>
        <v>17</v>
      </c>
      <c r="G164">
        <f t="shared" si="21"/>
        <v>41</v>
      </c>
      <c r="H164">
        <v>0</v>
      </c>
      <c r="J164">
        <v>162</v>
      </c>
      <c r="K164">
        <f t="shared" si="17"/>
        <v>17</v>
      </c>
      <c r="L164">
        <f t="shared" si="18"/>
        <v>41</v>
      </c>
      <c r="M164">
        <f t="shared" si="19"/>
        <v>9</v>
      </c>
      <c r="O164" s="278">
        <v>162</v>
      </c>
      <c r="P164" s="278">
        <v>0</v>
      </c>
      <c r="Q164" s="278">
        <f t="shared" si="20"/>
        <v>162</v>
      </c>
      <c r="R164" s="279">
        <v>0</v>
      </c>
    </row>
    <row r="165" spans="1:18" x14ac:dyDescent="0.25">
      <c r="A165">
        <v>163</v>
      </c>
      <c r="B165">
        <v>35</v>
      </c>
      <c r="C165">
        <v>9</v>
      </c>
      <c r="E165">
        <v>163</v>
      </c>
      <c r="F165">
        <f t="shared" si="16"/>
        <v>17</v>
      </c>
      <c r="G165">
        <f t="shared" si="21"/>
        <v>41</v>
      </c>
      <c r="H165">
        <v>0</v>
      </c>
      <c r="J165">
        <v>163</v>
      </c>
      <c r="K165">
        <f t="shared" si="17"/>
        <v>17</v>
      </c>
      <c r="L165">
        <f t="shared" si="18"/>
        <v>41</v>
      </c>
      <c r="M165">
        <f t="shared" si="19"/>
        <v>9</v>
      </c>
      <c r="O165" s="278">
        <v>163</v>
      </c>
      <c r="P165" s="278">
        <v>0</v>
      </c>
      <c r="Q165" s="278">
        <f t="shared" si="20"/>
        <v>163</v>
      </c>
      <c r="R165" s="279">
        <v>0</v>
      </c>
    </row>
    <row r="166" spans="1:18" x14ac:dyDescent="0.25">
      <c r="A166">
        <v>164</v>
      </c>
      <c r="B166">
        <v>35</v>
      </c>
      <c r="C166">
        <v>9</v>
      </c>
      <c r="E166">
        <v>164</v>
      </c>
      <c r="F166">
        <f t="shared" si="16"/>
        <v>17</v>
      </c>
      <c r="G166">
        <f t="shared" si="21"/>
        <v>41</v>
      </c>
      <c r="H166">
        <v>0</v>
      </c>
      <c r="J166">
        <v>164</v>
      </c>
      <c r="K166">
        <f t="shared" si="17"/>
        <v>17</v>
      </c>
      <c r="L166">
        <f t="shared" si="18"/>
        <v>41</v>
      </c>
      <c r="M166">
        <f t="shared" si="19"/>
        <v>9</v>
      </c>
      <c r="O166" s="278">
        <v>164</v>
      </c>
      <c r="P166" s="278">
        <v>0</v>
      </c>
      <c r="Q166" s="278">
        <f t="shared" si="20"/>
        <v>164</v>
      </c>
      <c r="R166" s="279">
        <v>0</v>
      </c>
    </row>
    <row r="167" spans="1:18" x14ac:dyDescent="0.25">
      <c r="A167">
        <v>165</v>
      </c>
      <c r="B167">
        <v>35</v>
      </c>
      <c r="C167">
        <v>9</v>
      </c>
      <c r="E167">
        <v>165</v>
      </c>
      <c r="F167">
        <f t="shared" si="16"/>
        <v>17</v>
      </c>
      <c r="G167">
        <f t="shared" si="21"/>
        <v>42</v>
      </c>
      <c r="H167">
        <v>0</v>
      </c>
      <c r="J167">
        <v>165</v>
      </c>
      <c r="K167">
        <f t="shared" si="17"/>
        <v>17</v>
      </c>
      <c r="L167">
        <f t="shared" si="18"/>
        <v>42</v>
      </c>
      <c r="M167">
        <f t="shared" si="19"/>
        <v>9</v>
      </c>
      <c r="O167" s="278">
        <v>165</v>
      </c>
      <c r="P167" s="278">
        <v>0</v>
      </c>
      <c r="Q167" s="278">
        <f t="shared" si="20"/>
        <v>165</v>
      </c>
      <c r="R167" s="279">
        <v>0</v>
      </c>
    </row>
    <row r="168" spans="1:18" x14ac:dyDescent="0.25">
      <c r="A168">
        <v>166</v>
      </c>
      <c r="B168">
        <v>35</v>
      </c>
      <c r="C168">
        <v>9</v>
      </c>
      <c r="E168">
        <v>166</v>
      </c>
      <c r="F168">
        <f t="shared" si="16"/>
        <v>17</v>
      </c>
      <c r="G168">
        <f t="shared" si="21"/>
        <v>42</v>
      </c>
      <c r="H168">
        <v>0</v>
      </c>
      <c r="J168">
        <v>166</v>
      </c>
      <c r="K168">
        <f t="shared" si="17"/>
        <v>17</v>
      </c>
      <c r="L168">
        <f t="shared" si="18"/>
        <v>42</v>
      </c>
      <c r="M168">
        <f t="shared" si="19"/>
        <v>9</v>
      </c>
      <c r="O168" s="278">
        <v>166</v>
      </c>
      <c r="P168" s="278">
        <v>0</v>
      </c>
      <c r="Q168" s="278">
        <f t="shared" si="20"/>
        <v>166</v>
      </c>
      <c r="R168" s="279">
        <v>0</v>
      </c>
    </row>
    <row r="169" spans="1:18" x14ac:dyDescent="0.25">
      <c r="A169">
        <v>167</v>
      </c>
      <c r="B169">
        <v>35</v>
      </c>
      <c r="C169">
        <v>9</v>
      </c>
      <c r="E169">
        <v>167</v>
      </c>
      <c r="F169">
        <f t="shared" si="16"/>
        <v>17</v>
      </c>
      <c r="G169">
        <f t="shared" si="21"/>
        <v>42</v>
      </c>
      <c r="H169">
        <v>0</v>
      </c>
      <c r="J169">
        <v>167</v>
      </c>
      <c r="K169">
        <f t="shared" si="17"/>
        <v>17</v>
      </c>
      <c r="L169">
        <f t="shared" si="18"/>
        <v>42</v>
      </c>
      <c r="M169">
        <f t="shared" si="19"/>
        <v>9</v>
      </c>
      <c r="O169" s="278">
        <v>167</v>
      </c>
      <c r="P169" s="278">
        <v>0</v>
      </c>
      <c r="Q169" s="278">
        <f t="shared" si="20"/>
        <v>167</v>
      </c>
      <c r="R169" s="279">
        <v>0</v>
      </c>
    </row>
    <row r="170" spans="1:18" x14ac:dyDescent="0.25">
      <c r="A170">
        <v>168</v>
      </c>
      <c r="B170">
        <v>35</v>
      </c>
      <c r="C170">
        <v>9</v>
      </c>
      <c r="E170">
        <v>168</v>
      </c>
      <c r="F170">
        <f t="shared" si="16"/>
        <v>17</v>
      </c>
      <c r="G170">
        <f t="shared" si="21"/>
        <v>42</v>
      </c>
      <c r="H170">
        <v>0</v>
      </c>
      <c r="J170">
        <v>168</v>
      </c>
      <c r="K170">
        <f t="shared" si="17"/>
        <v>17</v>
      </c>
      <c r="L170">
        <f t="shared" si="18"/>
        <v>42</v>
      </c>
      <c r="M170">
        <f t="shared" si="19"/>
        <v>9</v>
      </c>
      <c r="O170" s="278">
        <v>168</v>
      </c>
      <c r="P170" s="278">
        <v>0</v>
      </c>
      <c r="Q170" s="278">
        <f t="shared" si="20"/>
        <v>168</v>
      </c>
      <c r="R170" s="279">
        <v>0</v>
      </c>
    </row>
    <row r="171" spans="1:18" x14ac:dyDescent="0.25">
      <c r="A171">
        <v>169</v>
      </c>
      <c r="B171">
        <v>35</v>
      </c>
      <c r="C171">
        <v>9</v>
      </c>
      <c r="E171">
        <v>169</v>
      </c>
      <c r="F171">
        <f t="shared" si="16"/>
        <v>17</v>
      </c>
      <c r="G171">
        <f t="shared" si="21"/>
        <v>43</v>
      </c>
      <c r="H171">
        <v>0</v>
      </c>
      <c r="J171">
        <v>169</v>
      </c>
      <c r="K171">
        <f t="shared" si="17"/>
        <v>17</v>
      </c>
      <c r="L171">
        <f t="shared" si="18"/>
        <v>43</v>
      </c>
      <c r="M171">
        <f t="shared" si="19"/>
        <v>9</v>
      </c>
      <c r="O171" s="278">
        <v>169</v>
      </c>
      <c r="P171" s="278">
        <v>0</v>
      </c>
      <c r="Q171" s="278">
        <f t="shared" si="20"/>
        <v>169</v>
      </c>
      <c r="R171" s="279">
        <v>0</v>
      </c>
    </row>
    <row r="172" spans="1:18" x14ac:dyDescent="0.25">
      <c r="A172">
        <v>170</v>
      </c>
      <c r="B172">
        <v>35</v>
      </c>
      <c r="C172">
        <v>9</v>
      </c>
      <c r="E172">
        <v>170</v>
      </c>
      <c r="F172">
        <f t="shared" si="16"/>
        <v>17</v>
      </c>
      <c r="G172">
        <f t="shared" si="21"/>
        <v>43</v>
      </c>
      <c r="H172">
        <v>0</v>
      </c>
      <c r="J172">
        <v>170</v>
      </c>
      <c r="K172">
        <f t="shared" si="17"/>
        <v>17</v>
      </c>
      <c r="L172">
        <f t="shared" si="18"/>
        <v>43</v>
      </c>
      <c r="M172">
        <f t="shared" si="19"/>
        <v>9</v>
      </c>
      <c r="O172" s="278">
        <v>170</v>
      </c>
      <c r="P172" s="278">
        <v>0</v>
      </c>
      <c r="Q172" s="278">
        <f t="shared" si="20"/>
        <v>170</v>
      </c>
      <c r="R172" s="279">
        <v>0</v>
      </c>
    </row>
    <row r="173" spans="1:18" x14ac:dyDescent="0.25">
      <c r="A173">
        <v>171</v>
      </c>
      <c r="B173">
        <v>35</v>
      </c>
      <c r="C173">
        <v>9</v>
      </c>
      <c r="E173">
        <v>171</v>
      </c>
      <c r="F173">
        <f t="shared" si="16"/>
        <v>18</v>
      </c>
      <c r="G173">
        <f t="shared" si="21"/>
        <v>43</v>
      </c>
      <c r="H173">
        <v>0</v>
      </c>
      <c r="J173">
        <v>171</v>
      </c>
      <c r="K173">
        <f t="shared" si="17"/>
        <v>18</v>
      </c>
      <c r="L173">
        <f t="shared" si="18"/>
        <v>43</v>
      </c>
      <c r="M173">
        <f t="shared" si="19"/>
        <v>9</v>
      </c>
      <c r="O173" s="278">
        <v>171</v>
      </c>
      <c r="P173" s="278">
        <v>0</v>
      </c>
      <c r="Q173" s="278">
        <f t="shared" si="20"/>
        <v>171</v>
      </c>
      <c r="R173" s="279">
        <v>0</v>
      </c>
    </row>
    <row r="174" spans="1:18" x14ac:dyDescent="0.25">
      <c r="A174">
        <v>172</v>
      </c>
      <c r="B174">
        <v>35</v>
      </c>
      <c r="C174">
        <v>9</v>
      </c>
      <c r="E174">
        <v>172</v>
      </c>
      <c r="F174">
        <f t="shared" si="16"/>
        <v>18</v>
      </c>
      <c r="G174">
        <f t="shared" si="21"/>
        <v>43</v>
      </c>
      <c r="H174">
        <v>0</v>
      </c>
      <c r="J174">
        <v>172</v>
      </c>
      <c r="K174">
        <f t="shared" si="17"/>
        <v>18</v>
      </c>
      <c r="L174">
        <f t="shared" si="18"/>
        <v>43</v>
      </c>
      <c r="M174">
        <f t="shared" si="19"/>
        <v>9</v>
      </c>
      <c r="O174" s="278">
        <v>172</v>
      </c>
      <c r="P174" s="278">
        <v>0</v>
      </c>
      <c r="Q174" s="278">
        <f t="shared" si="20"/>
        <v>172</v>
      </c>
      <c r="R174" s="279">
        <v>0</v>
      </c>
    </row>
    <row r="175" spans="1:18" x14ac:dyDescent="0.25">
      <c r="A175">
        <v>173</v>
      </c>
      <c r="B175">
        <v>35</v>
      </c>
      <c r="C175">
        <v>9</v>
      </c>
      <c r="E175">
        <v>173</v>
      </c>
      <c r="F175">
        <f t="shared" si="16"/>
        <v>18</v>
      </c>
      <c r="G175">
        <f t="shared" si="21"/>
        <v>44</v>
      </c>
      <c r="H175">
        <v>0</v>
      </c>
      <c r="J175">
        <v>173</v>
      </c>
      <c r="K175">
        <f t="shared" si="17"/>
        <v>18</v>
      </c>
      <c r="L175">
        <f t="shared" si="18"/>
        <v>44</v>
      </c>
      <c r="M175">
        <f t="shared" si="19"/>
        <v>9</v>
      </c>
      <c r="O175" s="278">
        <v>173</v>
      </c>
      <c r="P175" s="278">
        <v>0</v>
      </c>
      <c r="Q175" s="278">
        <f t="shared" si="20"/>
        <v>173</v>
      </c>
      <c r="R175" s="279">
        <v>0</v>
      </c>
    </row>
    <row r="176" spans="1:18" x14ac:dyDescent="0.25">
      <c r="A176">
        <v>174</v>
      </c>
      <c r="B176">
        <v>35</v>
      </c>
      <c r="C176">
        <v>9</v>
      </c>
      <c r="E176">
        <v>174</v>
      </c>
      <c r="F176">
        <f t="shared" si="16"/>
        <v>18</v>
      </c>
      <c r="G176">
        <f t="shared" si="21"/>
        <v>44</v>
      </c>
      <c r="H176">
        <v>0</v>
      </c>
      <c r="J176">
        <v>174</v>
      </c>
      <c r="K176">
        <f t="shared" si="17"/>
        <v>18</v>
      </c>
      <c r="L176">
        <f t="shared" si="18"/>
        <v>44</v>
      </c>
      <c r="M176">
        <f t="shared" si="19"/>
        <v>9</v>
      </c>
      <c r="O176" s="278">
        <v>174</v>
      </c>
      <c r="P176" s="278">
        <v>0</v>
      </c>
      <c r="Q176" s="278">
        <f t="shared" si="20"/>
        <v>174</v>
      </c>
      <c r="R176" s="279">
        <v>0</v>
      </c>
    </row>
    <row r="177" spans="1:18" x14ac:dyDescent="0.25">
      <c r="A177">
        <v>175</v>
      </c>
      <c r="B177">
        <v>35</v>
      </c>
      <c r="C177">
        <v>9</v>
      </c>
      <c r="E177">
        <v>175</v>
      </c>
      <c r="F177">
        <f t="shared" si="16"/>
        <v>18</v>
      </c>
      <c r="G177">
        <f t="shared" si="21"/>
        <v>44</v>
      </c>
      <c r="H177">
        <v>0</v>
      </c>
      <c r="J177">
        <v>175</v>
      </c>
      <c r="K177">
        <f t="shared" si="17"/>
        <v>18</v>
      </c>
      <c r="L177">
        <f t="shared" si="18"/>
        <v>44</v>
      </c>
      <c r="M177">
        <f t="shared" si="19"/>
        <v>9</v>
      </c>
      <c r="O177" s="278">
        <v>175</v>
      </c>
      <c r="P177" s="278">
        <v>0</v>
      </c>
      <c r="Q177" s="278">
        <f t="shared" si="20"/>
        <v>175</v>
      </c>
      <c r="R177" s="279">
        <v>0</v>
      </c>
    </row>
    <row r="178" spans="1:18" x14ac:dyDescent="0.25">
      <c r="A178">
        <v>176</v>
      </c>
      <c r="B178">
        <v>35</v>
      </c>
      <c r="C178">
        <v>9</v>
      </c>
      <c r="E178">
        <v>176</v>
      </c>
      <c r="F178">
        <f t="shared" si="16"/>
        <v>18</v>
      </c>
      <c r="G178">
        <f t="shared" si="21"/>
        <v>44</v>
      </c>
      <c r="H178">
        <v>0</v>
      </c>
      <c r="J178">
        <v>176</v>
      </c>
      <c r="K178">
        <f t="shared" si="17"/>
        <v>18</v>
      </c>
      <c r="L178">
        <f t="shared" si="18"/>
        <v>44</v>
      </c>
      <c r="M178">
        <f t="shared" si="19"/>
        <v>9</v>
      </c>
      <c r="O178" s="278">
        <v>176</v>
      </c>
      <c r="P178" s="278">
        <v>0</v>
      </c>
      <c r="Q178" s="278">
        <f t="shared" si="20"/>
        <v>176</v>
      </c>
      <c r="R178" s="279">
        <v>0</v>
      </c>
    </row>
    <row r="179" spans="1:18" x14ac:dyDescent="0.25">
      <c r="A179">
        <v>177</v>
      </c>
      <c r="B179">
        <v>35</v>
      </c>
      <c r="C179">
        <v>9</v>
      </c>
      <c r="E179">
        <v>177</v>
      </c>
      <c r="F179">
        <f t="shared" si="16"/>
        <v>18</v>
      </c>
      <c r="G179">
        <f t="shared" si="21"/>
        <v>45</v>
      </c>
      <c r="H179">
        <v>0</v>
      </c>
      <c r="J179">
        <v>177</v>
      </c>
      <c r="K179">
        <f t="shared" si="17"/>
        <v>18</v>
      </c>
      <c r="L179">
        <f t="shared" si="18"/>
        <v>45</v>
      </c>
      <c r="M179">
        <f t="shared" si="19"/>
        <v>9</v>
      </c>
      <c r="O179" s="278">
        <v>177</v>
      </c>
      <c r="P179" s="278">
        <v>0</v>
      </c>
      <c r="Q179" s="278">
        <f t="shared" si="20"/>
        <v>177</v>
      </c>
      <c r="R179" s="279">
        <v>0</v>
      </c>
    </row>
    <row r="180" spans="1:18" x14ac:dyDescent="0.25">
      <c r="A180">
        <v>178</v>
      </c>
      <c r="B180">
        <v>35</v>
      </c>
      <c r="C180">
        <v>9</v>
      </c>
      <c r="E180">
        <v>178</v>
      </c>
      <c r="F180">
        <f t="shared" si="16"/>
        <v>18</v>
      </c>
      <c r="G180">
        <f t="shared" si="21"/>
        <v>45</v>
      </c>
      <c r="H180">
        <v>0</v>
      </c>
      <c r="J180">
        <v>178</v>
      </c>
      <c r="K180">
        <f t="shared" si="17"/>
        <v>18</v>
      </c>
      <c r="L180">
        <f t="shared" si="18"/>
        <v>45</v>
      </c>
      <c r="M180">
        <f t="shared" si="19"/>
        <v>9</v>
      </c>
      <c r="O180" s="278">
        <v>178</v>
      </c>
      <c r="P180" s="278">
        <v>0</v>
      </c>
      <c r="Q180" s="278">
        <f t="shared" si="20"/>
        <v>178</v>
      </c>
      <c r="R180" s="279">
        <v>0</v>
      </c>
    </row>
    <row r="181" spans="1:18" x14ac:dyDescent="0.25">
      <c r="A181">
        <v>179</v>
      </c>
      <c r="B181">
        <v>35</v>
      </c>
      <c r="C181">
        <v>9</v>
      </c>
      <c r="E181">
        <v>179</v>
      </c>
      <c r="F181">
        <f t="shared" si="16"/>
        <v>18</v>
      </c>
      <c r="G181">
        <f t="shared" si="21"/>
        <v>45</v>
      </c>
      <c r="H181">
        <v>0</v>
      </c>
      <c r="J181">
        <v>179</v>
      </c>
      <c r="K181">
        <f t="shared" si="17"/>
        <v>18</v>
      </c>
      <c r="L181">
        <f t="shared" si="18"/>
        <v>45</v>
      </c>
      <c r="M181">
        <f t="shared" si="19"/>
        <v>9</v>
      </c>
      <c r="O181" s="278">
        <v>179</v>
      </c>
      <c r="P181" s="278">
        <v>0</v>
      </c>
      <c r="Q181" s="278">
        <f t="shared" si="20"/>
        <v>179</v>
      </c>
      <c r="R181" s="279">
        <v>0</v>
      </c>
    </row>
    <row r="182" spans="1:18" x14ac:dyDescent="0.25">
      <c r="A182">
        <v>180</v>
      </c>
      <c r="B182">
        <v>35</v>
      </c>
      <c r="C182">
        <v>9</v>
      </c>
      <c r="E182">
        <v>180</v>
      </c>
      <c r="F182">
        <f t="shared" si="16"/>
        <v>18</v>
      </c>
      <c r="G182">
        <f t="shared" si="21"/>
        <v>45</v>
      </c>
      <c r="H182">
        <v>0</v>
      </c>
      <c r="J182">
        <v>180</v>
      </c>
      <c r="K182">
        <f t="shared" si="17"/>
        <v>18</v>
      </c>
      <c r="L182">
        <f t="shared" si="18"/>
        <v>45</v>
      </c>
      <c r="M182">
        <f t="shared" si="19"/>
        <v>9</v>
      </c>
      <c r="O182" s="278">
        <v>180</v>
      </c>
      <c r="P182" s="278">
        <v>0</v>
      </c>
      <c r="Q182" s="278">
        <f t="shared" si="20"/>
        <v>180</v>
      </c>
      <c r="R182" s="279">
        <v>0</v>
      </c>
    </row>
    <row r="183" spans="1:18" x14ac:dyDescent="0.25">
      <c r="A183">
        <v>181</v>
      </c>
      <c r="B183">
        <v>35</v>
      </c>
      <c r="C183">
        <v>9</v>
      </c>
      <c r="E183">
        <v>181</v>
      </c>
      <c r="F183">
        <f t="shared" si="16"/>
        <v>19</v>
      </c>
      <c r="G183">
        <f t="shared" si="21"/>
        <v>46</v>
      </c>
      <c r="H183">
        <v>0</v>
      </c>
      <c r="J183">
        <v>181</v>
      </c>
      <c r="K183">
        <f t="shared" si="17"/>
        <v>19</v>
      </c>
      <c r="L183">
        <f t="shared" si="18"/>
        <v>46</v>
      </c>
      <c r="M183">
        <f t="shared" si="19"/>
        <v>10</v>
      </c>
      <c r="O183" s="278">
        <v>181</v>
      </c>
      <c r="P183" s="278">
        <v>0</v>
      </c>
      <c r="Q183" s="278">
        <f t="shared" si="20"/>
        <v>181</v>
      </c>
      <c r="R183" s="279">
        <v>0</v>
      </c>
    </row>
    <row r="184" spans="1:18" x14ac:dyDescent="0.25">
      <c r="A184">
        <v>182</v>
      </c>
      <c r="B184">
        <v>35</v>
      </c>
      <c r="C184">
        <v>9</v>
      </c>
      <c r="E184">
        <v>182</v>
      </c>
      <c r="F184">
        <f t="shared" si="16"/>
        <v>19</v>
      </c>
      <c r="G184">
        <f t="shared" si="21"/>
        <v>46</v>
      </c>
      <c r="H184">
        <v>0</v>
      </c>
      <c r="J184">
        <v>182</v>
      </c>
      <c r="K184">
        <f t="shared" si="17"/>
        <v>19</v>
      </c>
      <c r="L184">
        <f t="shared" si="18"/>
        <v>46</v>
      </c>
      <c r="M184">
        <f t="shared" si="19"/>
        <v>10</v>
      </c>
      <c r="O184" s="278">
        <v>182</v>
      </c>
      <c r="P184" s="278">
        <v>0</v>
      </c>
      <c r="Q184" s="278">
        <f t="shared" si="20"/>
        <v>182</v>
      </c>
      <c r="R184" s="279">
        <v>0</v>
      </c>
    </row>
    <row r="185" spans="1:18" x14ac:dyDescent="0.25">
      <c r="A185">
        <v>183</v>
      </c>
      <c r="B185">
        <v>35</v>
      </c>
      <c r="C185">
        <v>9</v>
      </c>
      <c r="E185">
        <v>183</v>
      </c>
      <c r="F185">
        <f t="shared" si="16"/>
        <v>19</v>
      </c>
      <c r="G185">
        <f t="shared" si="21"/>
        <v>46</v>
      </c>
      <c r="H185">
        <v>0</v>
      </c>
      <c r="J185">
        <v>183</v>
      </c>
      <c r="K185">
        <f t="shared" si="17"/>
        <v>19</v>
      </c>
      <c r="L185">
        <f t="shared" si="18"/>
        <v>46</v>
      </c>
      <c r="M185">
        <f t="shared" si="19"/>
        <v>10</v>
      </c>
      <c r="O185" s="278">
        <v>183</v>
      </c>
      <c r="P185" s="278">
        <v>0</v>
      </c>
      <c r="Q185" s="278">
        <f t="shared" si="20"/>
        <v>183</v>
      </c>
      <c r="R185" s="279">
        <v>0</v>
      </c>
    </row>
    <row r="186" spans="1:18" x14ac:dyDescent="0.25">
      <c r="A186">
        <v>184</v>
      </c>
      <c r="B186">
        <v>35</v>
      </c>
      <c r="C186">
        <v>9</v>
      </c>
      <c r="E186">
        <v>184</v>
      </c>
      <c r="F186">
        <f t="shared" si="16"/>
        <v>19</v>
      </c>
      <c r="G186">
        <f t="shared" si="21"/>
        <v>46</v>
      </c>
      <c r="H186">
        <v>0</v>
      </c>
      <c r="J186">
        <v>184</v>
      </c>
      <c r="K186">
        <f t="shared" si="17"/>
        <v>19</v>
      </c>
      <c r="L186">
        <f t="shared" si="18"/>
        <v>46</v>
      </c>
      <c r="M186">
        <f t="shared" si="19"/>
        <v>10</v>
      </c>
      <c r="O186" s="278">
        <v>184</v>
      </c>
      <c r="P186" s="278">
        <v>0</v>
      </c>
      <c r="Q186" s="278">
        <f t="shared" si="20"/>
        <v>184</v>
      </c>
      <c r="R186" s="279">
        <v>0</v>
      </c>
    </row>
    <row r="187" spans="1:18" x14ac:dyDescent="0.25">
      <c r="A187">
        <v>185</v>
      </c>
      <c r="B187">
        <v>35</v>
      </c>
      <c r="C187">
        <v>9</v>
      </c>
      <c r="E187">
        <v>185</v>
      </c>
      <c r="F187">
        <f t="shared" si="16"/>
        <v>19</v>
      </c>
      <c r="G187">
        <f t="shared" si="21"/>
        <v>47</v>
      </c>
      <c r="H187">
        <v>0</v>
      </c>
      <c r="J187">
        <v>185</v>
      </c>
      <c r="K187">
        <f t="shared" si="17"/>
        <v>19</v>
      </c>
      <c r="L187">
        <f t="shared" si="18"/>
        <v>47</v>
      </c>
      <c r="M187">
        <f t="shared" si="19"/>
        <v>10</v>
      </c>
      <c r="O187" s="278">
        <v>185</v>
      </c>
      <c r="P187" s="278">
        <v>0</v>
      </c>
      <c r="Q187" s="278">
        <f t="shared" si="20"/>
        <v>185</v>
      </c>
      <c r="R187" s="279">
        <v>0</v>
      </c>
    </row>
    <row r="188" spans="1:18" x14ac:dyDescent="0.25">
      <c r="A188">
        <v>186</v>
      </c>
      <c r="B188">
        <v>35</v>
      </c>
      <c r="C188">
        <v>9</v>
      </c>
      <c r="E188">
        <v>186</v>
      </c>
      <c r="F188">
        <f t="shared" si="16"/>
        <v>19</v>
      </c>
      <c r="G188">
        <f t="shared" si="21"/>
        <v>47</v>
      </c>
      <c r="H188">
        <v>0</v>
      </c>
      <c r="J188">
        <v>186</v>
      </c>
      <c r="K188">
        <f t="shared" si="17"/>
        <v>19</v>
      </c>
      <c r="L188">
        <f t="shared" si="18"/>
        <v>47</v>
      </c>
      <c r="M188">
        <f t="shared" si="19"/>
        <v>10</v>
      </c>
      <c r="O188" s="278">
        <v>186</v>
      </c>
      <c r="P188" s="278">
        <v>0</v>
      </c>
      <c r="Q188" s="278">
        <f t="shared" si="20"/>
        <v>186</v>
      </c>
      <c r="R188" s="279">
        <v>0</v>
      </c>
    </row>
    <row r="189" spans="1:18" x14ac:dyDescent="0.25">
      <c r="A189">
        <v>187</v>
      </c>
      <c r="B189">
        <v>35</v>
      </c>
      <c r="C189">
        <v>9</v>
      </c>
      <c r="E189">
        <v>187</v>
      </c>
      <c r="F189">
        <f t="shared" si="16"/>
        <v>19</v>
      </c>
      <c r="G189">
        <f t="shared" si="21"/>
        <v>47</v>
      </c>
      <c r="H189">
        <v>0</v>
      </c>
      <c r="J189">
        <v>187</v>
      </c>
      <c r="K189">
        <f t="shared" si="17"/>
        <v>19</v>
      </c>
      <c r="L189">
        <f t="shared" si="18"/>
        <v>47</v>
      </c>
      <c r="M189">
        <f t="shared" si="19"/>
        <v>10</v>
      </c>
      <c r="O189" s="278">
        <v>187</v>
      </c>
      <c r="P189" s="278">
        <v>0</v>
      </c>
      <c r="Q189" s="278">
        <f t="shared" si="20"/>
        <v>187</v>
      </c>
      <c r="R189" s="279">
        <v>0</v>
      </c>
    </row>
    <row r="190" spans="1:18" x14ac:dyDescent="0.25">
      <c r="A190">
        <v>188</v>
      </c>
      <c r="B190">
        <v>35</v>
      </c>
      <c r="C190">
        <v>9</v>
      </c>
      <c r="E190">
        <v>188</v>
      </c>
      <c r="F190">
        <f t="shared" si="16"/>
        <v>19</v>
      </c>
      <c r="G190">
        <f t="shared" si="21"/>
        <v>47</v>
      </c>
      <c r="H190">
        <v>0</v>
      </c>
      <c r="J190">
        <v>188</v>
      </c>
      <c r="K190">
        <f t="shared" si="17"/>
        <v>19</v>
      </c>
      <c r="L190">
        <f t="shared" si="18"/>
        <v>47</v>
      </c>
      <c r="M190">
        <f t="shared" si="19"/>
        <v>10</v>
      </c>
      <c r="O190" s="278">
        <v>188</v>
      </c>
      <c r="P190" s="278">
        <v>0</v>
      </c>
      <c r="Q190" s="278">
        <f t="shared" si="20"/>
        <v>188</v>
      </c>
      <c r="R190" s="279">
        <v>0</v>
      </c>
    </row>
    <row r="191" spans="1:18" x14ac:dyDescent="0.25">
      <c r="A191">
        <v>189</v>
      </c>
      <c r="B191">
        <v>35</v>
      </c>
      <c r="C191">
        <v>9</v>
      </c>
      <c r="E191">
        <v>189</v>
      </c>
      <c r="F191">
        <f t="shared" si="16"/>
        <v>19</v>
      </c>
      <c r="G191">
        <f t="shared" si="21"/>
        <v>48</v>
      </c>
      <c r="H191">
        <v>0</v>
      </c>
      <c r="J191">
        <v>189</v>
      </c>
      <c r="K191">
        <f t="shared" si="17"/>
        <v>19</v>
      </c>
      <c r="L191">
        <f t="shared" si="18"/>
        <v>48</v>
      </c>
      <c r="M191">
        <f t="shared" si="19"/>
        <v>10</v>
      </c>
      <c r="O191" s="278">
        <v>189</v>
      </c>
      <c r="P191" s="278">
        <v>0</v>
      </c>
      <c r="Q191" s="278">
        <f t="shared" si="20"/>
        <v>189</v>
      </c>
      <c r="R191" s="279">
        <v>0</v>
      </c>
    </row>
    <row r="192" spans="1:18" x14ac:dyDescent="0.25">
      <c r="A192">
        <v>190</v>
      </c>
      <c r="B192">
        <v>35</v>
      </c>
      <c r="C192">
        <v>9</v>
      </c>
      <c r="E192">
        <v>190</v>
      </c>
      <c r="F192">
        <f t="shared" si="16"/>
        <v>19</v>
      </c>
      <c r="G192">
        <f t="shared" si="21"/>
        <v>48</v>
      </c>
      <c r="H192">
        <v>0</v>
      </c>
      <c r="J192">
        <v>190</v>
      </c>
      <c r="K192">
        <f t="shared" si="17"/>
        <v>19</v>
      </c>
      <c r="L192">
        <f t="shared" si="18"/>
        <v>48</v>
      </c>
      <c r="M192">
        <f t="shared" si="19"/>
        <v>10</v>
      </c>
      <c r="O192" s="278">
        <v>190</v>
      </c>
      <c r="P192" s="278">
        <v>0</v>
      </c>
      <c r="Q192" s="278">
        <f t="shared" si="20"/>
        <v>190</v>
      </c>
      <c r="R192" s="279">
        <v>0</v>
      </c>
    </row>
    <row r="193" spans="1:18" x14ac:dyDescent="0.25">
      <c r="A193">
        <v>191</v>
      </c>
      <c r="B193">
        <v>35</v>
      </c>
      <c r="C193">
        <v>9</v>
      </c>
      <c r="E193">
        <v>191</v>
      </c>
      <c r="F193">
        <f t="shared" si="16"/>
        <v>20</v>
      </c>
      <c r="G193">
        <f t="shared" si="21"/>
        <v>48</v>
      </c>
      <c r="H193">
        <v>0</v>
      </c>
      <c r="J193">
        <v>191</v>
      </c>
      <c r="K193">
        <f t="shared" si="17"/>
        <v>20</v>
      </c>
      <c r="L193">
        <f t="shared" si="18"/>
        <v>48</v>
      </c>
      <c r="M193">
        <f t="shared" si="19"/>
        <v>10</v>
      </c>
      <c r="O193" s="278">
        <v>191</v>
      </c>
      <c r="P193" s="278">
        <v>0</v>
      </c>
      <c r="Q193" s="278">
        <f t="shared" si="20"/>
        <v>191</v>
      </c>
      <c r="R193" s="279">
        <v>0</v>
      </c>
    </row>
    <row r="194" spans="1:18" x14ac:dyDescent="0.25">
      <c r="A194">
        <v>192</v>
      </c>
      <c r="B194">
        <v>35</v>
      </c>
      <c r="C194">
        <v>9</v>
      </c>
      <c r="E194">
        <v>192</v>
      </c>
      <c r="F194">
        <f t="shared" si="16"/>
        <v>20</v>
      </c>
      <c r="G194">
        <f t="shared" si="21"/>
        <v>48</v>
      </c>
      <c r="H194">
        <v>0</v>
      </c>
      <c r="J194">
        <v>192</v>
      </c>
      <c r="K194">
        <f t="shared" si="17"/>
        <v>20</v>
      </c>
      <c r="L194">
        <f t="shared" si="18"/>
        <v>48</v>
      </c>
      <c r="M194">
        <f t="shared" si="19"/>
        <v>10</v>
      </c>
      <c r="O194" s="278">
        <v>192</v>
      </c>
      <c r="P194" s="278">
        <v>0</v>
      </c>
      <c r="Q194" s="278">
        <f t="shared" si="20"/>
        <v>192</v>
      </c>
      <c r="R194" s="279">
        <v>0</v>
      </c>
    </row>
    <row r="195" spans="1:18" x14ac:dyDescent="0.25">
      <c r="A195">
        <v>193</v>
      </c>
      <c r="B195">
        <v>35</v>
      </c>
      <c r="C195">
        <v>9</v>
      </c>
      <c r="E195">
        <v>193</v>
      </c>
      <c r="F195">
        <f t="shared" si="16"/>
        <v>20</v>
      </c>
      <c r="G195">
        <f t="shared" si="21"/>
        <v>49</v>
      </c>
      <c r="H195">
        <v>0</v>
      </c>
      <c r="J195">
        <v>193</v>
      </c>
      <c r="K195">
        <f t="shared" si="17"/>
        <v>20</v>
      </c>
      <c r="L195">
        <f t="shared" si="18"/>
        <v>49</v>
      </c>
      <c r="M195">
        <f t="shared" si="19"/>
        <v>10</v>
      </c>
      <c r="O195" s="278">
        <v>193</v>
      </c>
      <c r="P195" s="278">
        <v>0</v>
      </c>
      <c r="Q195" s="278">
        <f t="shared" si="20"/>
        <v>193</v>
      </c>
      <c r="R195" s="279">
        <v>0</v>
      </c>
    </row>
    <row r="196" spans="1:18" x14ac:dyDescent="0.25">
      <c r="A196">
        <v>194</v>
      </c>
      <c r="B196">
        <v>35</v>
      </c>
      <c r="C196">
        <v>9</v>
      </c>
      <c r="E196">
        <v>194</v>
      </c>
      <c r="F196">
        <f t="shared" ref="F196:F202" si="22">ROUNDUP(E196*0.1,0.1)</f>
        <v>20</v>
      </c>
      <c r="G196">
        <f t="shared" si="21"/>
        <v>49</v>
      </c>
      <c r="H196">
        <v>0</v>
      </c>
      <c r="J196">
        <v>194</v>
      </c>
      <c r="K196">
        <f t="shared" si="17"/>
        <v>20</v>
      </c>
      <c r="L196">
        <f t="shared" si="18"/>
        <v>49</v>
      </c>
      <c r="M196">
        <f t="shared" si="19"/>
        <v>10</v>
      </c>
      <c r="O196" s="278">
        <v>194</v>
      </c>
      <c r="P196" s="278">
        <v>0</v>
      </c>
      <c r="Q196" s="278">
        <f t="shared" si="20"/>
        <v>194</v>
      </c>
      <c r="R196" s="279">
        <v>0</v>
      </c>
    </row>
    <row r="197" spans="1:18" x14ac:dyDescent="0.25">
      <c r="A197">
        <v>195</v>
      </c>
      <c r="B197">
        <v>35</v>
      </c>
      <c r="C197">
        <v>9</v>
      </c>
      <c r="E197">
        <v>195</v>
      </c>
      <c r="F197">
        <f t="shared" si="22"/>
        <v>20</v>
      </c>
      <c r="G197">
        <f t="shared" si="21"/>
        <v>49</v>
      </c>
      <c r="H197">
        <v>0</v>
      </c>
      <c r="J197">
        <v>195</v>
      </c>
      <c r="K197">
        <f t="shared" si="17"/>
        <v>20</v>
      </c>
      <c r="L197">
        <f t="shared" si="18"/>
        <v>49</v>
      </c>
      <c r="M197">
        <f t="shared" si="19"/>
        <v>10</v>
      </c>
      <c r="O197" s="278">
        <v>195</v>
      </c>
      <c r="P197" s="278">
        <v>0</v>
      </c>
      <c r="Q197" s="278">
        <f t="shared" si="20"/>
        <v>195</v>
      </c>
      <c r="R197" s="279">
        <v>0</v>
      </c>
    </row>
    <row r="198" spans="1:18" x14ac:dyDescent="0.25">
      <c r="A198">
        <v>196</v>
      </c>
      <c r="B198">
        <v>35</v>
      </c>
      <c r="C198">
        <v>9</v>
      </c>
      <c r="E198">
        <v>196</v>
      </c>
      <c r="F198">
        <f t="shared" si="22"/>
        <v>20</v>
      </c>
      <c r="G198">
        <f t="shared" si="21"/>
        <v>49</v>
      </c>
      <c r="H198">
        <v>0</v>
      </c>
      <c r="J198">
        <v>196</v>
      </c>
      <c r="K198">
        <f t="shared" si="17"/>
        <v>20</v>
      </c>
      <c r="L198">
        <f t="shared" si="18"/>
        <v>49</v>
      </c>
      <c r="M198">
        <f t="shared" si="19"/>
        <v>10</v>
      </c>
      <c r="O198" s="278">
        <v>196</v>
      </c>
      <c r="P198" s="278">
        <v>0</v>
      </c>
      <c r="Q198" s="278">
        <f t="shared" si="20"/>
        <v>196</v>
      </c>
      <c r="R198" s="279">
        <v>0</v>
      </c>
    </row>
    <row r="199" spans="1:18" x14ac:dyDescent="0.25">
      <c r="A199">
        <v>197</v>
      </c>
      <c r="B199">
        <v>35</v>
      </c>
      <c r="C199">
        <v>9</v>
      </c>
      <c r="E199">
        <v>197</v>
      </c>
      <c r="F199">
        <f t="shared" si="22"/>
        <v>20</v>
      </c>
      <c r="G199">
        <f t="shared" si="21"/>
        <v>50</v>
      </c>
      <c r="H199">
        <v>0</v>
      </c>
      <c r="J199">
        <v>197</v>
      </c>
      <c r="K199">
        <f t="shared" si="17"/>
        <v>20</v>
      </c>
      <c r="L199">
        <f t="shared" si="18"/>
        <v>50</v>
      </c>
      <c r="M199">
        <f t="shared" si="19"/>
        <v>10</v>
      </c>
      <c r="O199" s="278">
        <v>197</v>
      </c>
      <c r="P199" s="278">
        <v>0</v>
      </c>
      <c r="Q199" s="278">
        <f t="shared" si="20"/>
        <v>197</v>
      </c>
      <c r="R199" s="279">
        <v>0</v>
      </c>
    </row>
    <row r="200" spans="1:18" x14ac:dyDescent="0.25">
      <c r="A200">
        <v>198</v>
      </c>
      <c r="B200">
        <v>35</v>
      </c>
      <c r="C200">
        <v>9</v>
      </c>
      <c r="E200">
        <v>198</v>
      </c>
      <c r="F200">
        <f t="shared" si="22"/>
        <v>20</v>
      </c>
      <c r="G200">
        <f t="shared" si="21"/>
        <v>50</v>
      </c>
      <c r="H200">
        <v>0</v>
      </c>
      <c r="J200">
        <v>198</v>
      </c>
      <c r="K200">
        <f t="shared" si="17"/>
        <v>20</v>
      </c>
      <c r="L200">
        <f t="shared" si="18"/>
        <v>50</v>
      </c>
      <c r="M200">
        <f t="shared" si="19"/>
        <v>10</v>
      </c>
      <c r="O200" s="278">
        <v>198</v>
      </c>
      <c r="P200" s="278">
        <v>0</v>
      </c>
      <c r="Q200" s="278">
        <f t="shared" si="20"/>
        <v>198</v>
      </c>
      <c r="R200" s="279">
        <v>0</v>
      </c>
    </row>
    <row r="201" spans="1:18" x14ac:dyDescent="0.25">
      <c r="A201">
        <v>199</v>
      </c>
      <c r="B201">
        <v>35</v>
      </c>
      <c r="C201">
        <v>9</v>
      </c>
      <c r="E201">
        <v>199</v>
      </c>
      <c r="F201">
        <f t="shared" si="22"/>
        <v>20</v>
      </c>
      <c r="G201">
        <f t="shared" si="21"/>
        <v>50</v>
      </c>
      <c r="H201">
        <v>0</v>
      </c>
      <c r="J201">
        <v>199</v>
      </c>
      <c r="K201">
        <f t="shared" si="17"/>
        <v>20</v>
      </c>
      <c r="L201">
        <f t="shared" si="18"/>
        <v>50</v>
      </c>
      <c r="M201">
        <f t="shared" si="19"/>
        <v>10</v>
      </c>
      <c r="O201" s="278">
        <v>199</v>
      </c>
      <c r="P201" s="278">
        <v>0</v>
      </c>
      <c r="Q201" s="278">
        <f t="shared" si="20"/>
        <v>199</v>
      </c>
      <c r="R201" s="279">
        <v>0</v>
      </c>
    </row>
    <row r="202" spans="1:18" x14ac:dyDescent="0.25">
      <c r="A202">
        <v>200</v>
      </c>
      <c r="B202">
        <v>35</v>
      </c>
      <c r="C202">
        <v>9</v>
      </c>
      <c r="E202">
        <v>200</v>
      </c>
      <c r="F202">
        <f t="shared" si="22"/>
        <v>20</v>
      </c>
      <c r="G202">
        <f t="shared" si="21"/>
        <v>50</v>
      </c>
      <c r="H202">
        <v>0</v>
      </c>
      <c r="J202">
        <v>200</v>
      </c>
      <c r="K202">
        <f t="shared" ref="K202:K265" si="23">ROUNDUP(J202*0.1,0.1)</f>
        <v>20</v>
      </c>
      <c r="L202">
        <f t="shared" ref="L202:L265" si="24">ROUNDUP(J202*0.25,0.1)</f>
        <v>50</v>
      </c>
      <c r="M202">
        <f t="shared" ref="M202:M265" si="25">ROUNDUP(J202*0.05,0.1)</f>
        <v>10</v>
      </c>
      <c r="O202" s="278">
        <v>200</v>
      </c>
      <c r="P202" s="278">
        <v>0</v>
      </c>
      <c r="Q202" s="278">
        <f t="shared" si="20"/>
        <v>200</v>
      </c>
      <c r="R202" s="279">
        <v>0</v>
      </c>
    </row>
    <row r="203" spans="1:18" x14ac:dyDescent="0.25">
      <c r="A203">
        <v>201</v>
      </c>
      <c r="B203">
        <f>ROUNDUP(Commercial_Industrial_Requirements[[#This Row],[Total Parking Spaces]]*0.2,0.1)</f>
        <v>41</v>
      </c>
      <c r="C203">
        <f>ROUNDUP(Commercial_Industrial_Requirements[[#This Row],['# EV Capable Spaces]]*0.25,0.1)</f>
        <v>11</v>
      </c>
      <c r="E203">
        <v>201</v>
      </c>
      <c r="F203">
        <f t="shared" ref="F203:F234" si="26">ROUNDUP(E203*0.1,0.1)</f>
        <v>21</v>
      </c>
      <c r="G203">
        <f t="shared" ref="G203:G234" si="27">ROUNDUP(E203*0.25,0.1)</f>
        <v>51</v>
      </c>
      <c r="H203">
        <v>0</v>
      </c>
      <c r="J203">
        <v>201</v>
      </c>
      <c r="K203">
        <f t="shared" si="23"/>
        <v>21</v>
      </c>
      <c r="L203">
        <f t="shared" si="24"/>
        <v>51</v>
      </c>
      <c r="M203">
        <f t="shared" si="25"/>
        <v>11</v>
      </c>
      <c r="O203" s="278">
        <v>201</v>
      </c>
      <c r="P203" s="278">
        <v>0</v>
      </c>
      <c r="Q203" s="278">
        <f t="shared" si="20"/>
        <v>201</v>
      </c>
      <c r="R203" s="279">
        <v>0</v>
      </c>
    </row>
    <row r="204" spans="1:18" x14ac:dyDescent="0.25">
      <c r="A204">
        <v>202</v>
      </c>
      <c r="B204">
        <f>ROUNDUP(Commercial_Industrial_Requirements[[#This Row],[Total Parking Spaces]]*0.2,0.1)</f>
        <v>41</v>
      </c>
      <c r="C204">
        <f>ROUNDUP(Commercial_Industrial_Requirements[[#This Row],['# EV Capable Spaces]]*0.25,0.1)</f>
        <v>11</v>
      </c>
      <c r="E204">
        <v>202</v>
      </c>
      <c r="F204">
        <f t="shared" si="26"/>
        <v>21</v>
      </c>
      <c r="G204">
        <f t="shared" si="27"/>
        <v>51</v>
      </c>
      <c r="H204">
        <v>0</v>
      </c>
      <c r="J204">
        <v>202</v>
      </c>
      <c r="K204">
        <f t="shared" si="23"/>
        <v>21</v>
      </c>
      <c r="L204">
        <f t="shared" si="24"/>
        <v>51</v>
      </c>
      <c r="M204">
        <f t="shared" si="25"/>
        <v>11</v>
      </c>
      <c r="O204" s="278">
        <v>202</v>
      </c>
      <c r="P204" s="278">
        <v>0</v>
      </c>
      <c r="Q204" s="278">
        <f t="shared" si="20"/>
        <v>202</v>
      </c>
      <c r="R204" s="279">
        <v>0</v>
      </c>
    </row>
    <row r="205" spans="1:18" x14ac:dyDescent="0.25">
      <c r="A205">
        <v>203</v>
      </c>
      <c r="B205">
        <f>ROUNDUP(Commercial_Industrial_Requirements[[#This Row],[Total Parking Spaces]]*0.2,0.1)</f>
        <v>41</v>
      </c>
      <c r="C205">
        <f>ROUNDUP(Commercial_Industrial_Requirements[[#This Row],['# EV Capable Spaces]]*0.25,0.1)</f>
        <v>11</v>
      </c>
      <c r="E205">
        <v>203</v>
      </c>
      <c r="F205">
        <f t="shared" si="26"/>
        <v>21</v>
      </c>
      <c r="G205">
        <f t="shared" si="27"/>
        <v>51</v>
      </c>
      <c r="H205">
        <v>0</v>
      </c>
      <c r="J205">
        <v>203</v>
      </c>
      <c r="K205">
        <f t="shared" si="23"/>
        <v>21</v>
      </c>
      <c r="L205">
        <f t="shared" si="24"/>
        <v>51</v>
      </c>
      <c r="M205">
        <f t="shared" si="25"/>
        <v>11</v>
      </c>
      <c r="O205" s="278">
        <v>203</v>
      </c>
      <c r="P205" s="278">
        <v>0</v>
      </c>
      <c r="Q205" s="278">
        <f t="shared" si="20"/>
        <v>203</v>
      </c>
      <c r="R205" s="279">
        <v>0</v>
      </c>
    </row>
    <row r="206" spans="1:18" x14ac:dyDescent="0.25">
      <c r="A206">
        <v>204</v>
      </c>
      <c r="B206">
        <f>ROUNDUP(Commercial_Industrial_Requirements[[#This Row],[Total Parking Spaces]]*0.2,0.1)</f>
        <v>41</v>
      </c>
      <c r="C206">
        <f>ROUNDUP(Commercial_Industrial_Requirements[[#This Row],['# EV Capable Spaces]]*0.25,0.1)</f>
        <v>11</v>
      </c>
      <c r="E206">
        <v>204</v>
      </c>
      <c r="F206">
        <f t="shared" si="26"/>
        <v>21</v>
      </c>
      <c r="G206">
        <f t="shared" si="27"/>
        <v>51</v>
      </c>
      <c r="H206">
        <v>0</v>
      </c>
      <c r="J206">
        <v>204</v>
      </c>
      <c r="K206">
        <f t="shared" si="23"/>
        <v>21</v>
      </c>
      <c r="L206">
        <f t="shared" si="24"/>
        <v>51</v>
      </c>
      <c r="M206">
        <f t="shared" si="25"/>
        <v>11</v>
      </c>
      <c r="O206" s="278">
        <v>204</v>
      </c>
      <c r="P206" s="278">
        <v>0</v>
      </c>
      <c r="Q206" s="278">
        <f t="shared" si="20"/>
        <v>204</v>
      </c>
      <c r="R206" s="279">
        <v>0</v>
      </c>
    </row>
    <row r="207" spans="1:18" x14ac:dyDescent="0.25">
      <c r="A207">
        <v>205</v>
      </c>
      <c r="B207">
        <f>ROUNDUP(Commercial_Industrial_Requirements[[#This Row],[Total Parking Spaces]]*0.2,0.1)</f>
        <v>41</v>
      </c>
      <c r="C207">
        <f>ROUNDUP(Commercial_Industrial_Requirements[[#This Row],['# EV Capable Spaces]]*0.25,0.1)</f>
        <v>11</v>
      </c>
      <c r="E207">
        <v>205</v>
      </c>
      <c r="F207">
        <f t="shared" si="26"/>
        <v>21</v>
      </c>
      <c r="G207">
        <f t="shared" si="27"/>
        <v>52</v>
      </c>
      <c r="H207">
        <v>0</v>
      </c>
      <c r="J207">
        <v>205</v>
      </c>
      <c r="K207">
        <f t="shared" si="23"/>
        <v>21</v>
      </c>
      <c r="L207">
        <f t="shared" si="24"/>
        <v>52</v>
      </c>
      <c r="M207">
        <f t="shared" si="25"/>
        <v>11</v>
      </c>
      <c r="O207" s="278">
        <v>205</v>
      </c>
      <c r="P207" s="278">
        <v>0</v>
      </c>
      <c r="Q207" s="278">
        <f t="shared" si="20"/>
        <v>205</v>
      </c>
      <c r="R207" s="279">
        <v>0</v>
      </c>
    </row>
    <row r="208" spans="1:18" x14ac:dyDescent="0.25">
      <c r="A208">
        <v>206</v>
      </c>
      <c r="B208">
        <f>ROUNDUP(Commercial_Industrial_Requirements[[#This Row],[Total Parking Spaces]]*0.2,0.1)</f>
        <v>42</v>
      </c>
      <c r="C208">
        <f>ROUNDUP(Commercial_Industrial_Requirements[[#This Row],['# EV Capable Spaces]]*0.25,0.1)</f>
        <v>11</v>
      </c>
      <c r="E208">
        <v>206</v>
      </c>
      <c r="F208">
        <f t="shared" si="26"/>
        <v>21</v>
      </c>
      <c r="G208">
        <f t="shared" si="27"/>
        <v>52</v>
      </c>
      <c r="H208">
        <v>0</v>
      </c>
      <c r="J208">
        <v>206</v>
      </c>
      <c r="K208">
        <f t="shared" si="23"/>
        <v>21</v>
      </c>
      <c r="L208">
        <f t="shared" si="24"/>
        <v>52</v>
      </c>
      <c r="M208">
        <f t="shared" si="25"/>
        <v>11</v>
      </c>
      <c r="O208" s="278">
        <v>206</v>
      </c>
      <c r="P208" s="278">
        <v>0</v>
      </c>
      <c r="Q208" s="278">
        <f t="shared" si="20"/>
        <v>206</v>
      </c>
      <c r="R208" s="279">
        <v>0</v>
      </c>
    </row>
    <row r="209" spans="1:18" x14ac:dyDescent="0.25">
      <c r="A209">
        <v>207</v>
      </c>
      <c r="B209">
        <f>ROUNDUP(Commercial_Industrial_Requirements[[#This Row],[Total Parking Spaces]]*0.2,0.1)</f>
        <v>42</v>
      </c>
      <c r="C209">
        <f>ROUNDUP(Commercial_Industrial_Requirements[[#This Row],['# EV Capable Spaces]]*0.25,0.1)</f>
        <v>11</v>
      </c>
      <c r="E209">
        <v>207</v>
      </c>
      <c r="F209">
        <f t="shared" si="26"/>
        <v>21</v>
      </c>
      <c r="G209">
        <f t="shared" si="27"/>
        <v>52</v>
      </c>
      <c r="H209">
        <v>0</v>
      </c>
      <c r="J209">
        <v>207</v>
      </c>
      <c r="K209">
        <f t="shared" si="23"/>
        <v>21</v>
      </c>
      <c r="L209">
        <f t="shared" si="24"/>
        <v>52</v>
      </c>
      <c r="M209">
        <f t="shared" si="25"/>
        <v>11</v>
      </c>
      <c r="O209" s="278">
        <v>207</v>
      </c>
      <c r="P209" s="278">
        <v>0</v>
      </c>
      <c r="Q209" s="278">
        <f t="shared" si="20"/>
        <v>207</v>
      </c>
      <c r="R209" s="279">
        <v>0</v>
      </c>
    </row>
    <row r="210" spans="1:18" x14ac:dyDescent="0.25">
      <c r="A210">
        <v>208</v>
      </c>
      <c r="B210">
        <f>ROUNDUP(Commercial_Industrial_Requirements[[#This Row],[Total Parking Spaces]]*0.2,0.1)</f>
        <v>42</v>
      </c>
      <c r="C210">
        <f>ROUNDUP(Commercial_Industrial_Requirements[[#This Row],['# EV Capable Spaces]]*0.25,0.1)</f>
        <v>11</v>
      </c>
      <c r="E210">
        <v>208</v>
      </c>
      <c r="F210">
        <f t="shared" si="26"/>
        <v>21</v>
      </c>
      <c r="G210">
        <f t="shared" si="27"/>
        <v>52</v>
      </c>
      <c r="H210">
        <v>0</v>
      </c>
      <c r="J210">
        <v>208</v>
      </c>
      <c r="K210">
        <f t="shared" si="23"/>
        <v>21</v>
      </c>
      <c r="L210">
        <f t="shared" si="24"/>
        <v>52</v>
      </c>
      <c r="M210">
        <f t="shared" si="25"/>
        <v>11</v>
      </c>
      <c r="O210" s="278">
        <v>208</v>
      </c>
      <c r="P210" s="278">
        <v>0</v>
      </c>
      <c r="Q210" s="278">
        <f t="shared" si="20"/>
        <v>208</v>
      </c>
      <c r="R210" s="279">
        <v>0</v>
      </c>
    </row>
    <row r="211" spans="1:18" x14ac:dyDescent="0.25">
      <c r="A211">
        <v>209</v>
      </c>
      <c r="B211">
        <f>ROUNDUP(Commercial_Industrial_Requirements[[#This Row],[Total Parking Spaces]]*0.2,0.1)</f>
        <v>42</v>
      </c>
      <c r="C211">
        <f>ROUNDUP(Commercial_Industrial_Requirements[[#This Row],['# EV Capable Spaces]]*0.25,0.1)</f>
        <v>11</v>
      </c>
      <c r="E211">
        <v>209</v>
      </c>
      <c r="F211">
        <f t="shared" si="26"/>
        <v>21</v>
      </c>
      <c r="G211">
        <f t="shared" si="27"/>
        <v>53</v>
      </c>
      <c r="H211">
        <v>0</v>
      </c>
      <c r="J211">
        <v>209</v>
      </c>
      <c r="K211">
        <f t="shared" si="23"/>
        <v>21</v>
      </c>
      <c r="L211">
        <f t="shared" si="24"/>
        <v>53</v>
      </c>
      <c r="M211">
        <f t="shared" si="25"/>
        <v>11</v>
      </c>
      <c r="O211" s="278">
        <v>209</v>
      </c>
      <c r="P211" s="278">
        <v>0</v>
      </c>
      <c r="Q211" s="278">
        <f t="shared" ref="Q211:Q274" si="28">O211</f>
        <v>209</v>
      </c>
      <c r="R211" s="279">
        <v>0</v>
      </c>
    </row>
    <row r="212" spans="1:18" x14ac:dyDescent="0.25">
      <c r="A212">
        <v>210</v>
      </c>
      <c r="B212">
        <f>ROUNDUP(Commercial_Industrial_Requirements[[#This Row],[Total Parking Spaces]]*0.2,0.1)</f>
        <v>42</v>
      </c>
      <c r="C212">
        <f>ROUNDUP(Commercial_Industrial_Requirements[[#This Row],['# EV Capable Spaces]]*0.25,0.1)</f>
        <v>11</v>
      </c>
      <c r="E212">
        <v>210</v>
      </c>
      <c r="F212">
        <f t="shared" si="26"/>
        <v>21</v>
      </c>
      <c r="G212">
        <f t="shared" si="27"/>
        <v>53</v>
      </c>
      <c r="H212">
        <v>0</v>
      </c>
      <c r="J212">
        <v>210</v>
      </c>
      <c r="K212">
        <f t="shared" si="23"/>
        <v>21</v>
      </c>
      <c r="L212">
        <f t="shared" si="24"/>
        <v>53</v>
      </c>
      <c r="M212">
        <f t="shared" si="25"/>
        <v>11</v>
      </c>
      <c r="O212" s="278">
        <v>210</v>
      </c>
      <c r="P212" s="278">
        <v>0</v>
      </c>
      <c r="Q212" s="278">
        <f t="shared" si="28"/>
        <v>210</v>
      </c>
      <c r="R212" s="279">
        <v>0</v>
      </c>
    </row>
    <row r="213" spans="1:18" x14ac:dyDescent="0.25">
      <c r="A213">
        <v>211</v>
      </c>
      <c r="B213">
        <f>ROUNDUP(Commercial_Industrial_Requirements[[#This Row],[Total Parking Spaces]]*0.2,0.1)</f>
        <v>43</v>
      </c>
      <c r="C213">
        <f>ROUNDUP(Commercial_Industrial_Requirements[[#This Row],['# EV Capable Spaces]]*0.25,0.1)</f>
        <v>11</v>
      </c>
      <c r="E213">
        <v>211</v>
      </c>
      <c r="F213">
        <f t="shared" si="26"/>
        <v>22</v>
      </c>
      <c r="G213">
        <f t="shared" si="27"/>
        <v>53</v>
      </c>
      <c r="H213">
        <v>0</v>
      </c>
      <c r="J213">
        <v>211</v>
      </c>
      <c r="K213">
        <f t="shared" si="23"/>
        <v>22</v>
      </c>
      <c r="L213">
        <f t="shared" si="24"/>
        <v>53</v>
      </c>
      <c r="M213">
        <f t="shared" si="25"/>
        <v>11</v>
      </c>
      <c r="O213" s="278">
        <v>211</v>
      </c>
      <c r="P213" s="278">
        <v>0</v>
      </c>
      <c r="Q213" s="278">
        <f t="shared" si="28"/>
        <v>211</v>
      </c>
      <c r="R213" s="279">
        <v>0</v>
      </c>
    </row>
    <row r="214" spans="1:18" x14ac:dyDescent="0.25">
      <c r="A214">
        <v>212</v>
      </c>
      <c r="B214">
        <f>ROUNDUP(Commercial_Industrial_Requirements[[#This Row],[Total Parking Spaces]]*0.2,0.1)</f>
        <v>43</v>
      </c>
      <c r="C214">
        <f>ROUNDUP(Commercial_Industrial_Requirements[[#This Row],['# EV Capable Spaces]]*0.25,0.1)</f>
        <v>11</v>
      </c>
      <c r="E214">
        <v>212</v>
      </c>
      <c r="F214">
        <f t="shared" si="26"/>
        <v>22</v>
      </c>
      <c r="G214">
        <f t="shared" si="27"/>
        <v>53</v>
      </c>
      <c r="H214">
        <v>0</v>
      </c>
      <c r="J214">
        <v>212</v>
      </c>
      <c r="K214">
        <f t="shared" si="23"/>
        <v>22</v>
      </c>
      <c r="L214">
        <f t="shared" si="24"/>
        <v>53</v>
      </c>
      <c r="M214">
        <f t="shared" si="25"/>
        <v>11</v>
      </c>
      <c r="O214" s="278">
        <v>212</v>
      </c>
      <c r="P214" s="278">
        <v>0</v>
      </c>
      <c r="Q214" s="278">
        <f t="shared" si="28"/>
        <v>212</v>
      </c>
      <c r="R214" s="279">
        <v>0</v>
      </c>
    </row>
    <row r="215" spans="1:18" x14ac:dyDescent="0.25">
      <c r="A215">
        <v>213</v>
      </c>
      <c r="B215">
        <f>ROUNDUP(Commercial_Industrial_Requirements[[#This Row],[Total Parking Spaces]]*0.2,0.1)</f>
        <v>43</v>
      </c>
      <c r="C215">
        <f>ROUNDUP(Commercial_Industrial_Requirements[[#This Row],['# EV Capable Spaces]]*0.25,0.1)</f>
        <v>11</v>
      </c>
      <c r="E215">
        <v>213</v>
      </c>
      <c r="F215">
        <f t="shared" si="26"/>
        <v>22</v>
      </c>
      <c r="G215">
        <f t="shared" si="27"/>
        <v>54</v>
      </c>
      <c r="H215">
        <v>0</v>
      </c>
      <c r="J215">
        <v>213</v>
      </c>
      <c r="K215">
        <f t="shared" si="23"/>
        <v>22</v>
      </c>
      <c r="L215">
        <f t="shared" si="24"/>
        <v>54</v>
      </c>
      <c r="M215">
        <f t="shared" si="25"/>
        <v>11</v>
      </c>
      <c r="O215" s="278">
        <v>213</v>
      </c>
      <c r="P215" s="278">
        <v>0</v>
      </c>
      <c r="Q215" s="278">
        <f t="shared" si="28"/>
        <v>213</v>
      </c>
      <c r="R215" s="279">
        <v>0</v>
      </c>
    </row>
    <row r="216" spans="1:18" x14ac:dyDescent="0.25">
      <c r="A216">
        <v>214</v>
      </c>
      <c r="B216">
        <f>ROUNDUP(Commercial_Industrial_Requirements[[#This Row],[Total Parking Spaces]]*0.2,0.1)</f>
        <v>43</v>
      </c>
      <c r="C216">
        <f>ROUNDUP(Commercial_Industrial_Requirements[[#This Row],['# EV Capable Spaces]]*0.25,0.1)</f>
        <v>11</v>
      </c>
      <c r="E216">
        <v>214</v>
      </c>
      <c r="F216">
        <f t="shared" si="26"/>
        <v>22</v>
      </c>
      <c r="G216">
        <f t="shared" si="27"/>
        <v>54</v>
      </c>
      <c r="H216">
        <v>0</v>
      </c>
      <c r="J216">
        <v>214</v>
      </c>
      <c r="K216">
        <f t="shared" si="23"/>
        <v>22</v>
      </c>
      <c r="L216">
        <f t="shared" si="24"/>
        <v>54</v>
      </c>
      <c r="M216">
        <f t="shared" si="25"/>
        <v>11</v>
      </c>
      <c r="O216" s="278">
        <v>214</v>
      </c>
      <c r="P216" s="278">
        <v>0</v>
      </c>
      <c r="Q216" s="278">
        <f t="shared" si="28"/>
        <v>214</v>
      </c>
      <c r="R216" s="279">
        <v>0</v>
      </c>
    </row>
    <row r="217" spans="1:18" x14ac:dyDescent="0.25">
      <c r="A217">
        <v>215</v>
      </c>
      <c r="B217">
        <f>ROUNDUP(Commercial_Industrial_Requirements[[#This Row],[Total Parking Spaces]]*0.2,0.1)</f>
        <v>43</v>
      </c>
      <c r="C217">
        <f>ROUNDUP(Commercial_Industrial_Requirements[[#This Row],['# EV Capable Spaces]]*0.25,0.1)</f>
        <v>11</v>
      </c>
      <c r="E217">
        <v>215</v>
      </c>
      <c r="F217">
        <f t="shared" si="26"/>
        <v>22</v>
      </c>
      <c r="G217">
        <f t="shared" si="27"/>
        <v>54</v>
      </c>
      <c r="H217">
        <v>0</v>
      </c>
      <c r="J217">
        <v>215</v>
      </c>
      <c r="K217">
        <f t="shared" si="23"/>
        <v>22</v>
      </c>
      <c r="L217">
        <f t="shared" si="24"/>
        <v>54</v>
      </c>
      <c r="M217">
        <f t="shared" si="25"/>
        <v>11</v>
      </c>
      <c r="O217" s="278">
        <v>215</v>
      </c>
      <c r="P217" s="278">
        <v>0</v>
      </c>
      <c r="Q217" s="278">
        <f t="shared" si="28"/>
        <v>215</v>
      </c>
      <c r="R217" s="279">
        <v>0</v>
      </c>
    </row>
    <row r="218" spans="1:18" x14ac:dyDescent="0.25">
      <c r="A218">
        <v>216</v>
      </c>
      <c r="B218">
        <f>ROUNDUP(Commercial_Industrial_Requirements[[#This Row],[Total Parking Spaces]]*0.2,0.1)</f>
        <v>44</v>
      </c>
      <c r="C218">
        <f>ROUNDUP(Commercial_Industrial_Requirements[[#This Row],['# EV Capable Spaces]]*0.25,0.1)</f>
        <v>11</v>
      </c>
      <c r="E218">
        <v>216</v>
      </c>
      <c r="F218">
        <f t="shared" si="26"/>
        <v>22</v>
      </c>
      <c r="G218">
        <f t="shared" si="27"/>
        <v>54</v>
      </c>
      <c r="H218">
        <v>0</v>
      </c>
      <c r="J218">
        <v>216</v>
      </c>
      <c r="K218">
        <f t="shared" si="23"/>
        <v>22</v>
      </c>
      <c r="L218">
        <f t="shared" si="24"/>
        <v>54</v>
      </c>
      <c r="M218">
        <f t="shared" si="25"/>
        <v>11</v>
      </c>
      <c r="O218" s="278">
        <v>216</v>
      </c>
      <c r="P218" s="278">
        <v>0</v>
      </c>
      <c r="Q218" s="278">
        <f t="shared" si="28"/>
        <v>216</v>
      </c>
      <c r="R218" s="279">
        <v>0</v>
      </c>
    </row>
    <row r="219" spans="1:18" x14ac:dyDescent="0.25">
      <c r="A219">
        <v>217</v>
      </c>
      <c r="B219">
        <f>ROUNDUP(Commercial_Industrial_Requirements[[#This Row],[Total Parking Spaces]]*0.2,0.1)</f>
        <v>44</v>
      </c>
      <c r="C219">
        <f>ROUNDUP(Commercial_Industrial_Requirements[[#This Row],['# EV Capable Spaces]]*0.25,0.1)</f>
        <v>11</v>
      </c>
      <c r="E219">
        <v>217</v>
      </c>
      <c r="F219">
        <f t="shared" si="26"/>
        <v>22</v>
      </c>
      <c r="G219">
        <f t="shared" si="27"/>
        <v>55</v>
      </c>
      <c r="H219">
        <v>0</v>
      </c>
      <c r="J219">
        <v>217</v>
      </c>
      <c r="K219">
        <f t="shared" si="23"/>
        <v>22</v>
      </c>
      <c r="L219">
        <f t="shared" si="24"/>
        <v>55</v>
      </c>
      <c r="M219">
        <f t="shared" si="25"/>
        <v>11</v>
      </c>
      <c r="O219" s="278">
        <v>217</v>
      </c>
      <c r="P219" s="278">
        <v>0</v>
      </c>
      <c r="Q219" s="278">
        <f t="shared" si="28"/>
        <v>217</v>
      </c>
      <c r="R219" s="279">
        <v>0</v>
      </c>
    </row>
    <row r="220" spans="1:18" x14ac:dyDescent="0.25">
      <c r="A220">
        <v>218</v>
      </c>
      <c r="B220">
        <f>ROUNDUP(Commercial_Industrial_Requirements[[#This Row],[Total Parking Spaces]]*0.2,0.1)</f>
        <v>44</v>
      </c>
      <c r="C220">
        <f>ROUNDUP(Commercial_Industrial_Requirements[[#This Row],['# EV Capable Spaces]]*0.25,0.1)</f>
        <v>11</v>
      </c>
      <c r="E220">
        <v>218</v>
      </c>
      <c r="F220">
        <f t="shared" si="26"/>
        <v>22</v>
      </c>
      <c r="G220">
        <f t="shared" si="27"/>
        <v>55</v>
      </c>
      <c r="H220">
        <v>0</v>
      </c>
      <c r="J220">
        <v>218</v>
      </c>
      <c r="K220">
        <f t="shared" si="23"/>
        <v>22</v>
      </c>
      <c r="L220">
        <f t="shared" si="24"/>
        <v>55</v>
      </c>
      <c r="M220">
        <f t="shared" si="25"/>
        <v>11</v>
      </c>
      <c r="O220" s="278">
        <v>218</v>
      </c>
      <c r="P220" s="278">
        <v>0</v>
      </c>
      <c r="Q220" s="278">
        <f t="shared" si="28"/>
        <v>218</v>
      </c>
      <c r="R220" s="279">
        <v>0</v>
      </c>
    </row>
    <row r="221" spans="1:18" x14ac:dyDescent="0.25">
      <c r="A221">
        <v>219</v>
      </c>
      <c r="B221">
        <f>ROUNDUP(Commercial_Industrial_Requirements[[#This Row],[Total Parking Spaces]]*0.2,0.1)</f>
        <v>44</v>
      </c>
      <c r="C221">
        <f>ROUNDUP(Commercial_Industrial_Requirements[[#This Row],['# EV Capable Spaces]]*0.25,0.1)</f>
        <v>11</v>
      </c>
      <c r="E221">
        <v>219</v>
      </c>
      <c r="F221">
        <f t="shared" si="26"/>
        <v>22</v>
      </c>
      <c r="G221">
        <f t="shared" si="27"/>
        <v>55</v>
      </c>
      <c r="H221">
        <v>0</v>
      </c>
      <c r="J221">
        <v>219</v>
      </c>
      <c r="K221">
        <f t="shared" si="23"/>
        <v>22</v>
      </c>
      <c r="L221">
        <f t="shared" si="24"/>
        <v>55</v>
      </c>
      <c r="M221">
        <f t="shared" si="25"/>
        <v>11</v>
      </c>
      <c r="O221" s="278">
        <v>219</v>
      </c>
      <c r="P221" s="278">
        <v>0</v>
      </c>
      <c r="Q221" s="278">
        <f t="shared" si="28"/>
        <v>219</v>
      </c>
      <c r="R221" s="279">
        <v>0</v>
      </c>
    </row>
    <row r="222" spans="1:18" x14ac:dyDescent="0.25">
      <c r="A222">
        <v>220</v>
      </c>
      <c r="B222">
        <f>ROUNDUP(Commercial_Industrial_Requirements[[#This Row],[Total Parking Spaces]]*0.2,0.1)</f>
        <v>44</v>
      </c>
      <c r="C222">
        <f>ROUNDUP(Commercial_Industrial_Requirements[[#This Row],['# EV Capable Spaces]]*0.25,0.1)</f>
        <v>11</v>
      </c>
      <c r="E222">
        <v>220</v>
      </c>
      <c r="F222">
        <f t="shared" si="26"/>
        <v>22</v>
      </c>
      <c r="G222">
        <f t="shared" si="27"/>
        <v>55</v>
      </c>
      <c r="H222">
        <v>0</v>
      </c>
      <c r="J222">
        <v>220</v>
      </c>
      <c r="K222">
        <f t="shared" si="23"/>
        <v>22</v>
      </c>
      <c r="L222">
        <f t="shared" si="24"/>
        <v>55</v>
      </c>
      <c r="M222">
        <f t="shared" si="25"/>
        <v>11</v>
      </c>
      <c r="O222" s="278">
        <v>220</v>
      </c>
      <c r="P222" s="278">
        <v>0</v>
      </c>
      <c r="Q222" s="278">
        <f t="shared" si="28"/>
        <v>220</v>
      </c>
      <c r="R222" s="279">
        <v>0</v>
      </c>
    </row>
    <row r="223" spans="1:18" x14ac:dyDescent="0.25">
      <c r="A223">
        <v>221</v>
      </c>
      <c r="B223">
        <f>ROUNDUP(Commercial_Industrial_Requirements[[#This Row],[Total Parking Spaces]]*0.2,0.1)</f>
        <v>45</v>
      </c>
      <c r="C223">
        <f>ROUNDUP(Commercial_Industrial_Requirements[[#This Row],['# EV Capable Spaces]]*0.25,0.1)</f>
        <v>12</v>
      </c>
      <c r="E223">
        <v>221</v>
      </c>
      <c r="F223">
        <f t="shared" si="26"/>
        <v>23</v>
      </c>
      <c r="G223">
        <f t="shared" si="27"/>
        <v>56</v>
      </c>
      <c r="H223">
        <v>0</v>
      </c>
      <c r="J223">
        <v>221</v>
      </c>
      <c r="K223">
        <f t="shared" si="23"/>
        <v>23</v>
      </c>
      <c r="L223">
        <f t="shared" si="24"/>
        <v>56</v>
      </c>
      <c r="M223">
        <f t="shared" si="25"/>
        <v>12</v>
      </c>
      <c r="O223" s="278">
        <v>221</v>
      </c>
      <c r="P223" s="278">
        <v>0</v>
      </c>
      <c r="Q223" s="278">
        <f t="shared" si="28"/>
        <v>221</v>
      </c>
      <c r="R223" s="279">
        <v>0</v>
      </c>
    </row>
    <row r="224" spans="1:18" x14ac:dyDescent="0.25">
      <c r="A224">
        <v>222</v>
      </c>
      <c r="B224">
        <f>ROUNDUP(Commercial_Industrial_Requirements[[#This Row],[Total Parking Spaces]]*0.2,0.1)</f>
        <v>45</v>
      </c>
      <c r="C224">
        <f>ROUNDUP(Commercial_Industrial_Requirements[[#This Row],['# EV Capable Spaces]]*0.25,0.1)</f>
        <v>12</v>
      </c>
      <c r="E224">
        <v>222</v>
      </c>
      <c r="F224">
        <f t="shared" si="26"/>
        <v>23</v>
      </c>
      <c r="G224">
        <f t="shared" si="27"/>
        <v>56</v>
      </c>
      <c r="H224">
        <v>0</v>
      </c>
      <c r="J224">
        <v>222</v>
      </c>
      <c r="K224">
        <f t="shared" si="23"/>
        <v>23</v>
      </c>
      <c r="L224">
        <f t="shared" si="24"/>
        <v>56</v>
      </c>
      <c r="M224">
        <f t="shared" si="25"/>
        <v>12</v>
      </c>
      <c r="O224" s="278">
        <v>222</v>
      </c>
      <c r="P224" s="278">
        <v>0</v>
      </c>
      <c r="Q224" s="278">
        <f t="shared" si="28"/>
        <v>222</v>
      </c>
      <c r="R224" s="279">
        <v>0</v>
      </c>
    </row>
    <row r="225" spans="1:18" x14ac:dyDescent="0.25">
      <c r="A225">
        <v>223</v>
      </c>
      <c r="B225">
        <f>ROUNDUP(Commercial_Industrial_Requirements[[#This Row],[Total Parking Spaces]]*0.2,0.1)</f>
        <v>45</v>
      </c>
      <c r="C225">
        <f>ROUNDUP(Commercial_Industrial_Requirements[[#This Row],['# EV Capable Spaces]]*0.25,0.1)</f>
        <v>12</v>
      </c>
      <c r="E225">
        <v>223</v>
      </c>
      <c r="F225">
        <f t="shared" si="26"/>
        <v>23</v>
      </c>
      <c r="G225">
        <f t="shared" si="27"/>
        <v>56</v>
      </c>
      <c r="H225">
        <v>0</v>
      </c>
      <c r="J225">
        <v>223</v>
      </c>
      <c r="K225">
        <f t="shared" si="23"/>
        <v>23</v>
      </c>
      <c r="L225">
        <f t="shared" si="24"/>
        <v>56</v>
      </c>
      <c r="M225">
        <f t="shared" si="25"/>
        <v>12</v>
      </c>
      <c r="O225" s="278">
        <v>223</v>
      </c>
      <c r="P225" s="278">
        <v>0</v>
      </c>
      <c r="Q225" s="278">
        <f t="shared" si="28"/>
        <v>223</v>
      </c>
      <c r="R225" s="279">
        <v>0</v>
      </c>
    </row>
    <row r="226" spans="1:18" x14ac:dyDescent="0.25">
      <c r="A226">
        <v>224</v>
      </c>
      <c r="B226">
        <f>ROUNDUP(Commercial_Industrial_Requirements[[#This Row],[Total Parking Spaces]]*0.2,0.1)</f>
        <v>45</v>
      </c>
      <c r="C226">
        <f>ROUNDUP(Commercial_Industrial_Requirements[[#This Row],['# EV Capable Spaces]]*0.25,0.1)</f>
        <v>12</v>
      </c>
      <c r="E226">
        <v>224</v>
      </c>
      <c r="F226">
        <f t="shared" si="26"/>
        <v>23</v>
      </c>
      <c r="G226">
        <f t="shared" si="27"/>
        <v>56</v>
      </c>
      <c r="H226">
        <v>0</v>
      </c>
      <c r="J226">
        <v>224</v>
      </c>
      <c r="K226">
        <f t="shared" si="23"/>
        <v>23</v>
      </c>
      <c r="L226">
        <f t="shared" si="24"/>
        <v>56</v>
      </c>
      <c r="M226">
        <f t="shared" si="25"/>
        <v>12</v>
      </c>
      <c r="O226" s="278">
        <v>224</v>
      </c>
      <c r="P226" s="278">
        <v>0</v>
      </c>
      <c r="Q226" s="278">
        <f t="shared" si="28"/>
        <v>224</v>
      </c>
      <c r="R226" s="279">
        <v>0</v>
      </c>
    </row>
    <row r="227" spans="1:18" x14ac:dyDescent="0.25">
      <c r="A227">
        <v>225</v>
      </c>
      <c r="B227">
        <f>ROUNDUP(Commercial_Industrial_Requirements[[#This Row],[Total Parking Spaces]]*0.2,0.1)</f>
        <v>45</v>
      </c>
      <c r="C227">
        <f>ROUNDUP(Commercial_Industrial_Requirements[[#This Row],['# EV Capable Spaces]]*0.25,0.1)</f>
        <v>12</v>
      </c>
      <c r="E227">
        <v>225</v>
      </c>
      <c r="F227">
        <f t="shared" si="26"/>
        <v>23</v>
      </c>
      <c r="G227">
        <f t="shared" si="27"/>
        <v>57</v>
      </c>
      <c r="H227">
        <v>0</v>
      </c>
      <c r="J227">
        <v>225</v>
      </c>
      <c r="K227">
        <f t="shared" si="23"/>
        <v>23</v>
      </c>
      <c r="L227">
        <f t="shared" si="24"/>
        <v>57</v>
      </c>
      <c r="M227">
        <f t="shared" si="25"/>
        <v>12</v>
      </c>
      <c r="O227" s="278">
        <v>225</v>
      </c>
      <c r="P227" s="278">
        <v>0</v>
      </c>
      <c r="Q227" s="278">
        <f t="shared" si="28"/>
        <v>225</v>
      </c>
      <c r="R227" s="279">
        <v>0</v>
      </c>
    </row>
    <row r="228" spans="1:18" x14ac:dyDescent="0.25">
      <c r="A228">
        <v>226</v>
      </c>
      <c r="B228">
        <f>ROUNDUP(Commercial_Industrial_Requirements[[#This Row],[Total Parking Spaces]]*0.2,0.1)</f>
        <v>46</v>
      </c>
      <c r="C228">
        <f>ROUNDUP(Commercial_Industrial_Requirements[[#This Row],['# EV Capable Spaces]]*0.25,0.1)</f>
        <v>12</v>
      </c>
      <c r="E228">
        <v>226</v>
      </c>
      <c r="F228">
        <f t="shared" si="26"/>
        <v>23</v>
      </c>
      <c r="G228">
        <f t="shared" si="27"/>
        <v>57</v>
      </c>
      <c r="H228">
        <v>0</v>
      </c>
      <c r="J228">
        <v>226</v>
      </c>
      <c r="K228">
        <f t="shared" si="23"/>
        <v>23</v>
      </c>
      <c r="L228">
        <f t="shared" si="24"/>
        <v>57</v>
      </c>
      <c r="M228">
        <f t="shared" si="25"/>
        <v>12</v>
      </c>
      <c r="O228" s="278">
        <v>226</v>
      </c>
      <c r="P228" s="278">
        <v>0</v>
      </c>
      <c r="Q228" s="278">
        <f t="shared" si="28"/>
        <v>226</v>
      </c>
      <c r="R228" s="279">
        <v>0</v>
      </c>
    </row>
    <row r="229" spans="1:18" x14ac:dyDescent="0.25">
      <c r="A229">
        <v>227</v>
      </c>
      <c r="B229">
        <f>ROUNDUP(Commercial_Industrial_Requirements[[#This Row],[Total Parking Spaces]]*0.2,0.1)</f>
        <v>46</v>
      </c>
      <c r="C229">
        <f>ROUNDUP(Commercial_Industrial_Requirements[[#This Row],['# EV Capable Spaces]]*0.25,0.1)</f>
        <v>12</v>
      </c>
      <c r="E229">
        <v>227</v>
      </c>
      <c r="F229">
        <f t="shared" si="26"/>
        <v>23</v>
      </c>
      <c r="G229">
        <f t="shared" si="27"/>
        <v>57</v>
      </c>
      <c r="H229">
        <v>0</v>
      </c>
      <c r="J229">
        <v>227</v>
      </c>
      <c r="K229">
        <f t="shared" si="23"/>
        <v>23</v>
      </c>
      <c r="L229">
        <f t="shared" si="24"/>
        <v>57</v>
      </c>
      <c r="M229">
        <f t="shared" si="25"/>
        <v>12</v>
      </c>
      <c r="O229" s="278">
        <v>227</v>
      </c>
      <c r="P229" s="278">
        <v>0</v>
      </c>
      <c r="Q229" s="278">
        <f t="shared" si="28"/>
        <v>227</v>
      </c>
      <c r="R229" s="279">
        <v>0</v>
      </c>
    </row>
    <row r="230" spans="1:18" x14ac:dyDescent="0.25">
      <c r="A230">
        <v>228</v>
      </c>
      <c r="B230">
        <f>ROUNDUP(Commercial_Industrial_Requirements[[#This Row],[Total Parking Spaces]]*0.2,0.1)</f>
        <v>46</v>
      </c>
      <c r="C230">
        <f>ROUNDUP(Commercial_Industrial_Requirements[[#This Row],['# EV Capable Spaces]]*0.25,0.1)</f>
        <v>12</v>
      </c>
      <c r="E230">
        <v>228</v>
      </c>
      <c r="F230">
        <f t="shared" si="26"/>
        <v>23</v>
      </c>
      <c r="G230">
        <f t="shared" si="27"/>
        <v>57</v>
      </c>
      <c r="H230">
        <v>0</v>
      </c>
      <c r="J230">
        <v>228</v>
      </c>
      <c r="K230">
        <f t="shared" si="23"/>
        <v>23</v>
      </c>
      <c r="L230">
        <f t="shared" si="24"/>
        <v>57</v>
      </c>
      <c r="M230">
        <f t="shared" si="25"/>
        <v>12</v>
      </c>
      <c r="O230" s="278">
        <v>228</v>
      </c>
      <c r="P230" s="278">
        <v>0</v>
      </c>
      <c r="Q230" s="278">
        <f t="shared" si="28"/>
        <v>228</v>
      </c>
      <c r="R230" s="279">
        <v>0</v>
      </c>
    </row>
    <row r="231" spans="1:18" x14ac:dyDescent="0.25">
      <c r="A231">
        <v>229</v>
      </c>
      <c r="B231">
        <f>ROUNDUP(Commercial_Industrial_Requirements[[#This Row],[Total Parking Spaces]]*0.2,0.1)</f>
        <v>46</v>
      </c>
      <c r="C231">
        <f>ROUNDUP(Commercial_Industrial_Requirements[[#This Row],['# EV Capable Spaces]]*0.25,0.1)</f>
        <v>12</v>
      </c>
      <c r="E231">
        <v>229</v>
      </c>
      <c r="F231">
        <f t="shared" si="26"/>
        <v>23</v>
      </c>
      <c r="G231">
        <f t="shared" si="27"/>
        <v>58</v>
      </c>
      <c r="H231">
        <v>0</v>
      </c>
      <c r="J231">
        <v>229</v>
      </c>
      <c r="K231">
        <f t="shared" si="23"/>
        <v>23</v>
      </c>
      <c r="L231">
        <f t="shared" si="24"/>
        <v>58</v>
      </c>
      <c r="M231">
        <f t="shared" si="25"/>
        <v>12</v>
      </c>
      <c r="O231" s="278">
        <v>229</v>
      </c>
      <c r="P231" s="278">
        <v>0</v>
      </c>
      <c r="Q231" s="278">
        <f t="shared" si="28"/>
        <v>229</v>
      </c>
      <c r="R231" s="279">
        <v>0</v>
      </c>
    </row>
    <row r="232" spans="1:18" x14ac:dyDescent="0.25">
      <c r="A232">
        <v>230</v>
      </c>
      <c r="B232">
        <f>ROUNDUP(Commercial_Industrial_Requirements[[#This Row],[Total Parking Spaces]]*0.2,0.1)</f>
        <v>46</v>
      </c>
      <c r="C232">
        <f>ROUNDUP(Commercial_Industrial_Requirements[[#This Row],['# EV Capable Spaces]]*0.25,0.1)</f>
        <v>12</v>
      </c>
      <c r="E232">
        <v>230</v>
      </c>
      <c r="F232">
        <f t="shared" si="26"/>
        <v>23</v>
      </c>
      <c r="G232">
        <f t="shared" si="27"/>
        <v>58</v>
      </c>
      <c r="H232">
        <v>0</v>
      </c>
      <c r="J232">
        <v>230</v>
      </c>
      <c r="K232">
        <f t="shared" si="23"/>
        <v>23</v>
      </c>
      <c r="L232">
        <f t="shared" si="24"/>
        <v>58</v>
      </c>
      <c r="M232">
        <f t="shared" si="25"/>
        <v>12</v>
      </c>
      <c r="O232" s="278">
        <v>230</v>
      </c>
      <c r="P232" s="278">
        <v>0</v>
      </c>
      <c r="Q232" s="278">
        <f t="shared" si="28"/>
        <v>230</v>
      </c>
      <c r="R232" s="279">
        <v>0</v>
      </c>
    </row>
    <row r="233" spans="1:18" x14ac:dyDescent="0.25">
      <c r="A233">
        <v>231</v>
      </c>
      <c r="B233">
        <f>ROUNDUP(Commercial_Industrial_Requirements[[#This Row],[Total Parking Spaces]]*0.2,0.1)</f>
        <v>47</v>
      </c>
      <c r="C233">
        <f>ROUNDUP(Commercial_Industrial_Requirements[[#This Row],['# EV Capable Spaces]]*0.25,0.1)</f>
        <v>12</v>
      </c>
      <c r="E233">
        <v>231</v>
      </c>
      <c r="F233">
        <f t="shared" si="26"/>
        <v>24</v>
      </c>
      <c r="G233">
        <f t="shared" si="27"/>
        <v>58</v>
      </c>
      <c r="H233">
        <v>0</v>
      </c>
      <c r="J233">
        <v>231</v>
      </c>
      <c r="K233">
        <f t="shared" si="23"/>
        <v>24</v>
      </c>
      <c r="L233">
        <f t="shared" si="24"/>
        <v>58</v>
      </c>
      <c r="M233">
        <f t="shared" si="25"/>
        <v>12</v>
      </c>
      <c r="O233" s="278">
        <v>231</v>
      </c>
      <c r="P233" s="278">
        <v>0</v>
      </c>
      <c r="Q233" s="278">
        <f t="shared" si="28"/>
        <v>231</v>
      </c>
      <c r="R233" s="279">
        <v>0</v>
      </c>
    </row>
    <row r="234" spans="1:18" x14ac:dyDescent="0.25">
      <c r="A234">
        <v>232</v>
      </c>
      <c r="B234">
        <f>ROUNDUP(Commercial_Industrial_Requirements[[#This Row],[Total Parking Spaces]]*0.2,0.1)</f>
        <v>47</v>
      </c>
      <c r="C234">
        <f>ROUNDUP(Commercial_Industrial_Requirements[[#This Row],['# EV Capable Spaces]]*0.25,0.1)</f>
        <v>12</v>
      </c>
      <c r="E234">
        <v>232</v>
      </c>
      <c r="F234">
        <f t="shared" si="26"/>
        <v>24</v>
      </c>
      <c r="G234">
        <f t="shared" si="27"/>
        <v>58</v>
      </c>
      <c r="H234">
        <v>0</v>
      </c>
      <c r="J234">
        <v>232</v>
      </c>
      <c r="K234">
        <f t="shared" si="23"/>
        <v>24</v>
      </c>
      <c r="L234">
        <f t="shared" si="24"/>
        <v>58</v>
      </c>
      <c r="M234">
        <f t="shared" si="25"/>
        <v>12</v>
      </c>
      <c r="O234" s="278">
        <v>232</v>
      </c>
      <c r="P234" s="278">
        <v>0</v>
      </c>
      <c r="Q234" s="278">
        <f t="shared" si="28"/>
        <v>232</v>
      </c>
      <c r="R234" s="279">
        <v>0</v>
      </c>
    </row>
    <row r="235" spans="1:18" x14ac:dyDescent="0.25">
      <c r="A235">
        <v>233</v>
      </c>
      <c r="B235">
        <f>ROUNDUP(Commercial_Industrial_Requirements[[#This Row],[Total Parking Spaces]]*0.2,0.1)</f>
        <v>47</v>
      </c>
      <c r="C235">
        <f>ROUNDUP(Commercial_Industrial_Requirements[[#This Row],['# EV Capable Spaces]]*0.25,0.1)</f>
        <v>12</v>
      </c>
      <c r="E235">
        <v>233</v>
      </c>
      <c r="F235">
        <f t="shared" ref="F235:F266" si="29">ROUNDUP(E235*0.1,0.1)</f>
        <v>24</v>
      </c>
      <c r="G235">
        <f t="shared" ref="G235:G266" si="30">ROUNDUP(E235*0.25,0.1)</f>
        <v>59</v>
      </c>
      <c r="H235">
        <v>0</v>
      </c>
      <c r="J235">
        <v>233</v>
      </c>
      <c r="K235">
        <f t="shared" si="23"/>
        <v>24</v>
      </c>
      <c r="L235">
        <f t="shared" si="24"/>
        <v>59</v>
      </c>
      <c r="M235">
        <f t="shared" si="25"/>
        <v>12</v>
      </c>
      <c r="O235" s="278">
        <v>233</v>
      </c>
      <c r="P235" s="278">
        <v>0</v>
      </c>
      <c r="Q235" s="278">
        <f t="shared" si="28"/>
        <v>233</v>
      </c>
      <c r="R235" s="279">
        <v>0</v>
      </c>
    </row>
    <row r="236" spans="1:18" x14ac:dyDescent="0.25">
      <c r="A236">
        <v>234</v>
      </c>
      <c r="B236">
        <f>ROUNDUP(Commercial_Industrial_Requirements[[#This Row],[Total Parking Spaces]]*0.2,0.1)</f>
        <v>47</v>
      </c>
      <c r="C236">
        <f>ROUNDUP(Commercial_Industrial_Requirements[[#This Row],['# EV Capable Spaces]]*0.25,0.1)</f>
        <v>12</v>
      </c>
      <c r="E236">
        <v>234</v>
      </c>
      <c r="F236">
        <f t="shared" si="29"/>
        <v>24</v>
      </c>
      <c r="G236">
        <f t="shared" si="30"/>
        <v>59</v>
      </c>
      <c r="H236">
        <v>0</v>
      </c>
      <c r="J236">
        <v>234</v>
      </c>
      <c r="K236">
        <f t="shared" si="23"/>
        <v>24</v>
      </c>
      <c r="L236">
        <f t="shared" si="24"/>
        <v>59</v>
      </c>
      <c r="M236">
        <f t="shared" si="25"/>
        <v>12</v>
      </c>
      <c r="O236" s="278">
        <v>234</v>
      </c>
      <c r="P236" s="278">
        <v>0</v>
      </c>
      <c r="Q236" s="278">
        <f t="shared" si="28"/>
        <v>234</v>
      </c>
      <c r="R236" s="279">
        <v>0</v>
      </c>
    </row>
    <row r="237" spans="1:18" x14ac:dyDescent="0.25">
      <c r="A237">
        <v>235</v>
      </c>
      <c r="B237">
        <f>ROUNDUP(Commercial_Industrial_Requirements[[#This Row],[Total Parking Spaces]]*0.2,0.1)</f>
        <v>47</v>
      </c>
      <c r="C237">
        <f>ROUNDUP(Commercial_Industrial_Requirements[[#This Row],['# EV Capable Spaces]]*0.25,0.1)</f>
        <v>12</v>
      </c>
      <c r="E237">
        <v>235</v>
      </c>
      <c r="F237">
        <f t="shared" si="29"/>
        <v>24</v>
      </c>
      <c r="G237">
        <f t="shared" si="30"/>
        <v>59</v>
      </c>
      <c r="H237">
        <v>0</v>
      </c>
      <c r="J237">
        <v>235</v>
      </c>
      <c r="K237">
        <f t="shared" si="23"/>
        <v>24</v>
      </c>
      <c r="L237">
        <f t="shared" si="24"/>
        <v>59</v>
      </c>
      <c r="M237">
        <f t="shared" si="25"/>
        <v>12</v>
      </c>
      <c r="O237" s="278">
        <v>235</v>
      </c>
      <c r="P237" s="278">
        <v>0</v>
      </c>
      <c r="Q237" s="278">
        <f t="shared" si="28"/>
        <v>235</v>
      </c>
      <c r="R237" s="279">
        <v>0</v>
      </c>
    </row>
    <row r="238" spans="1:18" x14ac:dyDescent="0.25">
      <c r="A238">
        <v>236</v>
      </c>
      <c r="B238">
        <f>ROUNDUP(Commercial_Industrial_Requirements[[#This Row],[Total Parking Spaces]]*0.2,0.1)</f>
        <v>48</v>
      </c>
      <c r="C238">
        <f>ROUNDUP(Commercial_Industrial_Requirements[[#This Row],['# EV Capable Spaces]]*0.25,0.1)</f>
        <v>12</v>
      </c>
      <c r="E238">
        <v>236</v>
      </c>
      <c r="F238">
        <f t="shared" si="29"/>
        <v>24</v>
      </c>
      <c r="G238">
        <f t="shared" si="30"/>
        <v>59</v>
      </c>
      <c r="H238">
        <v>0</v>
      </c>
      <c r="J238">
        <v>236</v>
      </c>
      <c r="K238">
        <f t="shared" si="23"/>
        <v>24</v>
      </c>
      <c r="L238">
        <f t="shared" si="24"/>
        <v>59</v>
      </c>
      <c r="M238">
        <f t="shared" si="25"/>
        <v>12</v>
      </c>
      <c r="O238" s="278">
        <v>236</v>
      </c>
      <c r="P238" s="278">
        <v>0</v>
      </c>
      <c r="Q238" s="278">
        <f t="shared" si="28"/>
        <v>236</v>
      </c>
      <c r="R238" s="279">
        <v>0</v>
      </c>
    </row>
    <row r="239" spans="1:18" x14ac:dyDescent="0.25">
      <c r="A239">
        <v>237</v>
      </c>
      <c r="B239">
        <f>ROUNDUP(Commercial_Industrial_Requirements[[#This Row],[Total Parking Spaces]]*0.2,0.1)</f>
        <v>48</v>
      </c>
      <c r="C239">
        <f>ROUNDUP(Commercial_Industrial_Requirements[[#This Row],['# EV Capable Spaces]]*0.25,0.1)</f>
        <v>12</v>
      </c>
      <c r="E239">
        <v>237</v>
      </c>
      <c r="F239">
        <f t="shared" si="29"/>
        <v>24</v>
      </c>
      <c r="G239">
        <f t="shared" si="30"/>
        <v>60</v>
      </c>
      <c r="H239">
        <v>0</v>
      </c>
      <c r="J239">
        <v>237</v>
      </c>
      <c r="K239">
        <f t="shared" si="23"/>
        <v>24</v>
      </c>
      <c r="L239">
        <f t="shared" si="24"/>
        <v>60</v>
      </c>
      <c r="M239">
        <f t="shared" si="25"/>
        <v>12</v>
      </c>
      <c r="O239" s="278">
        <v>237</v>
      </c>
      <c r="P239" s="278">
        <v>0</v>
      </c>
      <c r="Q239" s="278">
        <f t="shared" si="28"/>
        <v>237</v>
      </c>
      <c r="R239" s="279">
        <v>0</v>
      </c>
    </row>
    <row r="240" spans="1:18" x14ac:dyDescent="0.25">
      <c r="A240">
        <v>238</v>
      </c>
      <c r="B240">
        <f>ROUNDUP(Commercial_Industrial_Requirements[[#This Row],[Total Parking Spaces]]*0.2,0.1)</f>
        <v>48</v>
      </c>
      <c r="C240">
        <f>ROUNDUP(Commercial_Industrial_Requirements[[#This Row],['# EV Capable Spaces]]*0.25,0.1)</f>
        <v>12</v>
      </c>
      <c r="E240">
        <v>238</v>
      </c>
      <c r="F240">
        <f t="shared" si="29"/>
        <v>24</v>
      </c>
      <c r="G240">
        <f t="shared" si="30"/>
        <v>60</v>
      </c>
      <c r="H240">
        <v>0</v>
      </c>
      <c r="J240">
        <v>238</v>
      </c>
      <c r="K240">
        <f t="shared" si="23"/>
        <v>24</v>
      </c>
      <c r="L240">
        <f t="shared" si="24"/>
        <v>60</v>
      </c>
      <c r="M240">
        <f t="shared" si="25"/>
        <v>12</v>
      </c>
      <c r="O240" s="278">
        <v>238</v>
      </c>
      <c r="P240" s="278">
        <v>0</v>
      </c>
      <c r="Q240" s="278">
        <f t="shared" si="28"/>
        <v>238</v>
      </c>
      <c r="R240" s="279">
        <v>0</v>
      </c>
    </row>
    <row r="241" spans="1:18" x14ac:dyDescent="0.25">
      <c r="A241">
        <v>239</v>
      </c>
      <c r="B241">
        <f>ROUNDUP(Commercial_Industrial_Requirements[[#This Row],[Total Parking Spaces]]*0.2,0.1)</f>
        <v>48</v>
      </c>
      <c r="C241">
        <f>ROUNDUP(Commercial_Industrial_Requirements[[#This Row],['# EV Capable Spaces]]*0.25,0.1)</f>
        <v>12</v>
      </c>
      <c r="E241">
        <v>239</v>
      </c>
      <c r="F241">
        <f t="shared" si="29"/>
        <v>24</v>
      </c>
      <c r="G241">
        <f t="shared" si="30"/>
        <v>60</v>
      </c>
      <c r="H241">
        <v>0</v>
      </c>
      <c r="J241">
        <v>239</v>
      </c>
      <c r="K241">
        <f t="shared" si="23"/>
        <v>24</v>
      </c>
      <c r="L241">
        <f t="shared" si="24"/>
        <v>60</v>
      </c>
      <c r="M241">
        <f t="shared" si="25"/>
        <v>12</v>
      </c>
      <c r="O241" s="278">
        <v>239</v>
      </c>
      <c r="P241" s="278">
        <v>0</v>
      </c>
      <c r="Q241" s="278">
        <f t="shared" si="28"/>
        <v>239</v>
      </c>
      <c r="R241" s="279">
        <v>0</v>
      </c>
    </row>
    <row r="242" spans="1:18" x14ac:dyDescent="0.25">
      <c r="A242">
        <v>240</v>
      </c>
      <c r="B242">
        <f>ROUNDUP(Commercial_Industrial_Requirements[[#This Row],[Total Parking Spaces]]*0.2,0.1)</f>
        <v>48</v>
      </c>
      <c r="C242">
        <f>ROUNDUP(Commercial_Industrial_Requirements[[#This Row],['# EV Capable Spaces]]*0.25,0.1)</f>
        <v>12</v>
      </c>
      <c r="E242">
        <v>240</v>
      </c>
      <c r="F242">
        <f t="shared" si="29"/>
        <v>24</v>
      </c>
      <c r="G242">
        <f t="shared" si="30"/>
        <v>60</v>
      </c>
      <c r="H242">
        <v>0</v>
      </c>
      <c r="J242">
        <v>240</v>
      </c>
      <c r="K242">
        <f t="shared" si="23"/>
        <v>24</v>
      </c>
      <c r="L242">
        <f t="shared" si="24"/>
        <v>60</v>
      </c>
      <c r="M242">
        <f t="shared" si="25"/>
        <v>12</v>
      </c>
      <c r="O242" s="278">
        <v>240</v>
      </c>
      <c r="P242" s="278">
        <v>0</v>
      </c>
      <c r="Q242" s="278">
        <f t="shared" si="28"/>
        <v>240</v>
      </c>
      <c r="R242" s="279">
        <v>0</v>
      </c>
    </row>
    <row r="243" spans="1:18" x14ac:dyDescent="0.25">
      <c r="A243">
        <v>241</v>
      </c>
      <c r="B243">
        <f>ROUNDUP(Commercial_Industrial_Requirements[[#This Row],[Total Parking Spaces]]*0.2,0.1)</f>
        <v>49</v>
      </c>
      <c r="C243">
        <f>ROUNDUP(Commercial_Industrial_Requirements[[#This Row],['# EV Capable Spaces]]*0.25,0.1)</f>
        <v>13</v>
      </c>
      <c r="E243">
        <v>241</v>
      </c>
      <c r="F243">
        <f t="shared" si="29"/>
        <v>25</v>
      </c>
      <c r="G243">
        <f t="shared" si="30"/>
        <v>61</v>
      </c>
      <c r="H243">
        <v>0</v>
      </c>
      <c r="J243">
        <v>241</v>
      </c>
      <c r="K243">
        <f t="shared" si="23"/>
        <v>25</v>
      </c>
      <c r="L243">
        <f t="shared" si="24"/>
        <v>61</v>
      </c>
      <c r="M243">
        <f t="shared" si="25"/>
        <v>13</v>
      </c>
      <c r="O243" s="278">
        <v>241</v>
      </c>
      <c r="P243" s="278">
        <v>0</v>
      </c>
      <c r="Q243" s="278">
        <f t="shared" si="28"/>
        <v>241</v>
      </c>
      <c r="R243" s="279">
        <v>0</v>
      </c>
    </row>
    <row r="244" spans="1:18" x14ac:dyDescent="0.25">
      <c r="A244">
        <v>242</v>
      </c>
      <c r="B244">
        <f>ROUNDUP(Commercial_Industrial_Requirements[[#This Row],[Total Parking Spaces]]*0.2,0.1)</f>
        <v>49</v>
      </c>
      <c r="C244">
        <f>ROUNDUP(Commercial_Industrial_Requirements[[#This Row],['# EV Capable Spaces]]*0.25,0.1)</f>
        <v>13</v>
      </c>
      <c r="E244">
        <v>242</v>
      </c>
      <c r="F244">
        <f t="shared" si="29"/>
        <v>25</v>
      </c>
      <c r="G244">
        <f t="shared" si="30"/>
        <v>61</v>
      </c>
      <c r="H244">
        <v>0</v>
      </c>
      <c r="J244">
        <v>242</v>
      </c>
      <c r="K244">
        <f t="shared" si="23"/>
        <v>25</v>
      </c>
      <c r="L244">
        <f t="shared" si="24"/>
        <v>61</v>
      </c>
      <c r="M244">
        <f t="shared" si="25"/>
        <v>13</v>
      </c>
      <c r="O244" s="278">
        <v>242</v>
      </c>
      <c r="P244" s="278">
        <v>0</v>
      </c>
      <c r="Q244" s="278">
        <f t="shared" si="28"/>
        <v>242</v>
      </c>
      <c r="R244" s="279">
        <v>0</v>
      </c>
    </row>
    <row r="245" spans="1:18" x14ac:dyDescent="0.25">
      <c r="A245">
        <v>243</v>
      </c>
      <c r="B245">
        <f>ROUNDUP(Commercial_Industrial_Requirements[[#This Row],[Total Parking Spaces]]*0.2,0.1)</f>
        <v>49</v>
      </c>
      <c r="C245">
        <f>ROUNDUP(Commercial_Industrial_Requirements[[#This Row],['# EV Capable Spaces]]*0.25,0.1)</f>
        <v>13</v>
      </c>
      <c r="E245">
        <v>243</v>
      </c>
      <c r="F245">
        <f t="shared" si="29"/>
        <v>25</v>
      </c>
      <c r="G245">
        <f t="shared" si="30"/>
        <v>61</v>
      </c>
      <c r="H245">
        <v>0</v>
      </c>
      <c r="J245">
        <v>243</v>
      </c>
      <c r="K245">
        <f t="shared" si="23"/>
        <v>25</v>
      </c>
      <c r="L245">
        <f t="shared" si="24"/>
        <v>61</v>
      </c>
      <c r="M245">
        <f t="shared" si="25"/>
        <v>13</v>
      </c>
      <c r="O245" s="278">
        <v>243</v>
      </c>
      <c r="P245" s="278">
        <v>0</v>
      </c>
      <c r="Q245" s="278">
        <f t="shared" si="28"/>
        <v>243</v>
      </c>
      <c r="R245" s="279">
        <v>0</v>
      </c>
    </row>
    <row r="246" spans="1:18" x14ac:dyDescent="0.25">
      <c r="A246">
        <v>244</v>
      </c>
      <c r="B246">
        <f>ROUNDUP(Commercial_Industrial_Requirements[[#This Row],[Total Parking Spaces]]*0.2,0.1)</f>
        <v>49</v>
      </c>
      <c r="C246">
        <f>ROUNDUP(Commercial_Industrial_Requirements[[#This Row],['# EV Capable Spaces]]*0.25,0.1)</f>
        <v>13</v>
      </c>
      <c r="E246">
        <v>244</v>
      </c>
      <c r="F246">
        <f t="shared" si="29"/>
        <v>25</v>
      </c>
      <c r="G246">
        <f t="shared" si="30"/>
        <v>61</v>
      </c>
      <c r="H246">
        <v>0</v>
      </c>
      <c r="J246">
        <v>244</v>
      </c>
      <c r="K246">
        <f t="shared" si="23"/>
        <v>25</v>
      </c>
      <c r="L246">
        <f t="shared" si="24"/>
        <v>61</v>
      </c>
      <c r="M246">
        <f t="shared" si="25"/>
        <v>13</v>
      </c>
      <c r="O246" s="278">
        <v>244</v>
      </c>
      <c r="P246" s="278">
        <v>0</v>
      </c>
      <c r="Q246" s="278">
        <f t="shared" si="28"/>
        <v>244</v>
      </c>
      <c r="R246" s="279">
        <v>0</v>
      </c>
    </row>
    <row r="247" spans="1:18" x14ac:dyDescent="0.25">
      <c r="A247">
        <v>245</v>
      </c>
      <c r="B247">
        <f>ROUNDUP(Commercial_Industrial_Requirements[[#This Row],[Total Parking Spaces]]*0.2,0.1)</f>
        <v>49</v>
      </c>
      <c r="C247">
        <f>ROUNDUP(Commercial_Industrial_Requirements[[#This Row],['# EV Capable Spaces]]*0.25,0.1)</f>
        <v>13</v>
      </c>
      <c r="E247">
        <v>245</v>
      </c>
      <c r="F247">
        <f t="shared" si="29"/>
        <v>25</v>
      </c>
      <c r="G247">
        <f t="shared" si="30"/>
        <v>62</v>
      </c>
      <c r="H247">
        <v>0</v>
      </c>
      <c r="J247">
        <v>245</v>
      </c>
      <c r="K247">
        <f t="shared" si="23"/>
        <v>25</v>
      </c>
      <c r="L247">
        <f t="shared" si="24"/>
        <v>62</v>
      </c>
      <c r="M247">
        <f t="shared" si="25"/>
        <v>13</v>
      </c>
      <c r="O247" s="278">
        <v>245</v>
      </c>
      <c r="P247" s="278">
        <v>0</v>
      </c>
      <c r="Q247" s="278">
        <f t="shared" si="28"/>
        <v>245</v>
      </c>
      <c r="R247" s="279">
        <v>0</v>
      </c>
    </row>
    <row r="248" spans="1:18" x14ac:dyDescent="0.25">
      <c r="A248">
        <v>246</v>
      </c>
      <c r="B248">
        <f>ROUNDUP(Commercial_Industrial_Requirements[[#This Row],[Total Parking Spaces]]*0.2,0.1)</f>
        <v>50</v>
      </c>
      <c r="C248">
        <f>ROUNDUP(Commercial_Industrial_Requirements[[#This Row],['# EV Capable Spaces]]*0.25,0.1)</f>
        <v>13</v>
      </c>
      <c r="E248">
        <v>246</v>
      </c>
      <c r="F248">
        <f t="shared" si="29"/>
        <v>25</v>
      </c>
      <c r="G248">
        <f t="shared" si="30"/>
        <v>62</v>
      </c>
      <c r="H248">
        <v>0</v>
      </c>
      <c r="J248">
        <v>246</v>
      </c>
      <c r="K248">
        <f t="shared" si="23"/>
        <v>25</v>
      </c>
      <c r="L248">
        <f t="shared" si="24"/>
        <v>62</v>
      </c>
      <c r="M248">
        <f t="shared" si="25"/>
        <v>13</v>
      </c>
      <c r="O248" s="278">
        <v>246</v>
      </c>
      <c r="P248" s="278">
        <v>0</v>
      </c>
      <c r="Q248" s="278">
        <f t="shared" si="28"/>
        <v>246</v>
      </c>
      <c r="R248" s="279">
        <v>0</v>
      </c>
    </row>
    <row r="249" spans="1:18" x14ac:dyDescent="0.25">
      <c r="A249">
        <v>247</v>
      </c>
      <c r="B249">
        <f>ROUNDUP(Commercial_Industrial_Requirements[[#This Row],[Total Parking Spaces]]*0.2,0.1)</f>
        <v>50</v>
      </c>
      <c r="C249">
        <f>ROUNDUP(Commercial_Industrial_Requirements[[#This Row],['# EV Capable Spaces]]*0.25,0.1)</f>
        <v>13</v>
      </c>
      <c r="E249">
        <v>247</v>
      </c>
      <c r="F249">
        <f t="shared" si="29"/>
        <v>25</v>
      </c>
      <c r="G249">
        <f t="shared" si="30"/>
        <v>62</v>
      </c>
      <c r="H249">
        <v>0</v>
      </c>
      <c r="J249">
        <v>247</v>
      </c>
      <c r="K249">
        <f t="shared" si="23"/>
        <v>25</v>
      </c>
      <c r="L249">
        <f t="shared" si="24"/>
        <v>62</v>
      </c>
      <c r="M249">
        <f t="shared" si="25"/>
        <v>13</v>
      </c>
      <c r="O249" s="278">
        <v>247</v>
      </c>
      <c r="P249" s="278">
        <v>0</v>
      </c>
      <c r="Q249" s="278">
        <f t="shared" si="28"/>
        <v>247</v>
      </c>
      <c r="R249" s="279">
        <v>0</v>
      </c>
    </row>
    <row r="250" spans="1:18" x14ac:dyDescent="0.25">
      <c r="A250">
        <v>248</v>
      </c>
      <c r="B250">
        <f>ROUNDUP(Commercial_Industrial_Requirements[[#This Row],[Total Parking Spaces]]*0.2,0.1)</f>
        <v>50</v>
      </c>
      <c r="C250">
        <f>ROUNDUP(Commercial_Industrial_Requirements[[#This Row],['# EV Capable Spaces]]*0.25,0.1)</f>
        <v>13</v>
      </c>
      <c r="E250">
        <v>248</v>
      </c>
      <c r="F250">
        <f t="shared" si="29"/>
        <v>25</v>
      </c>
      <c r="G250">
        <f t="shared" si="30"/>
        <v>62</v>
      </c>
      <c r="H250">
        <v>0</v>
      </c>
      <c r="J250">
        <v>248</v>
      </c>
      <c r="K250">
        <f t="shared" si="23"/>
        <v>25</v>
      </c>
      <c r="L250">
        <f t="shared" si="24"/>
        <v>62</v>
      </c>
      <c r="M250">
        <f t="shared" si="25"/>
        <v>13</v>
      </c>
      <c r="O250" s="278">
        <v>248</v>
      </c>
      <c r="P250" s="278">
        <v>0</v>
      </c>
      <c r="Q250" s="278">
        <f t="shared" si="28"/>
        <v>248</v>
      </c>
      <c r="R250" s="279">
        <v>0</v>
      </c>
    </row>
    <row r="251" spans="1:18" x14ac:dyDescent="0.25">
      <c r="A251">
        <v>249</v>
      </c>
      <c r="B251">
        <f>ROUNDUP(Commercial_Industrial_Requirements[[#This Row],[Total Parking Spaces]]*0.2,0.1)</f>
        <v>50</v>
      </c>
      <c r="C251">
        <f>ROUNDUP(Commercial_Industrial_Requirements[[#This Row],['# EV Capable Spaces]]*0.25,0.1)</f>
        <v>13</v>
      </c>
      <c r="E251">
        <v>249</v>
      </c>
      <c r="F251">
        <f t="shared" si="29"/>
        <v>25</v>
      </c>
      <c r="G251">
        <f t="shared" si="30"/>
        <v>63</v>
      </c>
      <c r="H251">
        <v>0</v>
      </c>
      <c r="J251">
        <v>249</v>
      </c>
      <c r="K251">
        <f t="shared" si="23"/>
        <v>25</v>
      </c>
      <c r="L251">
        <f t="shared" si="24"/>
        <v>63</v>
      </c>
      <c r="M251">
        <f t="shared" si="25"/>
        <v>13</v>
      </c>
      <c r="O251" s="278">
        <v>249</v>
      </c>
      <c r="P251" s="278">
        <v>0</v>
      </c>
      <c r="Q251" s="278">
        <f t="shared" si="28"/>
        <v>249</v>
      </c>
      <c r="R251" s="279">
        <v>0</v>
      </c>
    </row>
    <row r="252" spans="1:18" x14ac:dyDescent="0.25">
      <c r="A252">
        <v>250</v>
      </c>
      <c r="B252">
        <f>ROUNDUP(Commercial_Industrial_Requirements[[#This Row],[Total Parking Spaces]]*0.2,0.1)</f>
        <v>50</v>
      </c>
      <c r="C252">
        <f>ROUNDUP(Commercial_Industrial_Requirements[[#This Row],['# EV Capable Spaces]]*0.25,0.1)</f>
        <v>13</v>
      </c>
      <c r="E252">
        <v>250</v>
      </c>
      <c r="F252">
        <f t="shared" si="29"/>
        <v>25</v>
      </c>
      <c r="G252">
        <f t="shared" si="30"/>
        <v>63</v>
      </c>
      <c r="H252">
        <v>0</v>
      </c>
      <c r="J252">
        <v>250</v>
      </c>
      <c r="K252">
        <f t="shared" si="23"/>
        <v>25</v>
      </c>
      <c r="L252">
        <f t="shared" si="24"/>
        <v>63</v>
      </c>
      <c r="M252">
        <f t="shared" si="25"/>
        <v>13</v>
      </c>
      <c r="O252" s="278">
        <v>250</v>
      </c>
      <c r="P252" s="278">
        <v>0</v>
      </c>
      <c r="Q252" s="278">
        <f t="shared" si="28"/>
        <v>250</v>
      </c>
      <c r="R252" s="279">
        <v>0</v>
      </c>
    </row>
    <row r="253" spans="1:18" x14ac:dyDescent="0.25">
      <c r="A253">
        <v>251</v>
      </c>
      <c r="B253">
        <f>ROUNDUP(Commercial_Industrial_Requirements[[#This Row],[Total Parking Spaces]]*0.2,0.1)</f>
        <v>51</v>
      </c>
      <c r="C253">
        <f>ROUNDUP(Commercial_Industrial_Requirements[[#This Row],['# EV Capable Spaces]]*0.25,0.1)</f>
        <v>13</v>
      </c>
      <c r="E253">
        <v>251</v>
      </c>
      <c r="F253">
        <f t="shared" si="29"/>
        <v>26</v>
      </c>
      <c r="G253">
        <f t="shared" si="30"/>
        <v>63</v>
      </c>
      <c r="H253">
        <v>0</v>
      </c>
      <c r="J253">
        <v>251</v>
      </c>
      <c r="K253">
        <f t="shared" si="23"/>
        <v>26</v>
      </c>
      <c r="L253">
        <f t="shared" si="24"/>
        <v>63</v>
      </c>
      <c r="M253">
        <f t="shared" si="25"/>
        <v>13</v>
      </c>
      <c r="O253" s="278">
        <v>251</v>
      </c>
      <c r="P253" s="278">
        <v>0</v>
      </c>
      <c r="Q253" s="278">
        <f t="shared" si="28"/>
        <v>251</v>
      </c>
      <c r="R253" s="279">
        <v>0</v>
      </c>
    </row>
    <row r="254" spans="1:18" x14ac:dyDescent="0.25">
      <c r="A254">
        <v>252</v>
      </c>
      <c r="B254">
        <f>ROUNDUP(Commercial_Industrial_Requirements[[#This Row],[Total Parking Spaces]]*0.2,0.1)</f>
        <v>51</v>
      </c>
      <c r="C254">
        <f>ROUNDUP(Commercial_Industrial_Requirements[[#This Row],['# EV Capable Spaces]]*0.25,0.1)</f>
        <v>13</v>
      </c>
      <c r="E254">
        <v>252</v>
      </c>
      <c r="F254">
        <f t="shared" si="29"/>
        <v>26</v>
      </c>
      <c r="G254">
        <f t="shared" si="30"/>
        <v>63</v>
      </c>
      <c r="H254">
        <v>0</v>
      </c>
      <c r="J254">
        <v>252</v>
      </c>
      <c r="K254">
        <f t="shared" si="23"/>
        <v>26</v>
      </c>
      <c r="L254">
        <f t="shared" si="24"/>
        <v>63</v>
      </c>
      <c r="M254">
        <f t="shared" si="25"/>
        <v>13</v>
      </c>
      <c r="O254" s="278">
        <v>252</v>
      </c>
      <c r="P254" s="278">
        <v>0</v>
      </c>
      <c r="Q254" s="278">
        <f t="shared" si="28"/>
        <v>252</v>
      </c>
      <c r="R254" s="279">
        <v>0</v>
      </c>
    </row>
    <row r="255" spans="1:18" x14ac:dyDescent="0.25">
      <c r="A255">
        <v>253</v>
      </c>
      <c r="B255">
        <f>ROUNDUP(Commercial_Industrial_Requirements[[#This Row],[Total Parking Spaces]]*0.2,0.1)</f>
        <v>51</v>
      </c>
      <c r="C255">
        <f>ROUNDUP(Commercial_Industrial_Requirements[[#This Row],['# EV Capable Spaces]]*0.25,0.1)</f>
        <v>13</v>
      </c>
      <c r="E255">
        <v>253</v>
      </c>
      <c r="F255">
        <f t="shared" si="29"/>
        <v>26</v>
      </c>
      <c r="G255">
        <f t="shared" si="30"/>
        <v>64</v>
      </c>
      <c r="H255">
        <v>0</v>
      </c>
      <c r="J255">
        <v>253</v>
      </c>
      <c r="K255">
        <f t="shared" si="23"/>
        <v>26</v>
      </c>
      <c r="L255">
        <f t="shared" si="24"/>
        <v>64</v>
      </c>
      <c r="M255">
        <f t="shared" si="25"/>
        <v>13</v>
      </c>
      <c r="O255" s="278">
        <v>253</v>
      </c>
      <c r="P255" s="278">
        <v>0</v>
      </c>
      <c r="Q255" s="278">
        <f t="shared" si="28"/>
        <v>253</v>
      </c>
      <c r="R255" s="279">
        <v>0</v>
      </c>
    </row>
    <row r="256" spans="1:18" x14ac:dyDescent="0.25">
      <c r="A256">
        <v>254</v>
      </c>
      <c r="B256">
        <f>ROUNDUP(Commercial_Industrial_Requirements[[#This Row],[Total Parking Spaces]]*0.2,0.1)</f>
        <v>51</v>
      </c>
      <c r="C256">
        <f>ROUNDUP(Commercial_Industrial_Requirements[[#This Row],['# EV Capable Spaces]]*0.25,0.1)</f>
        <v>13</v>
      </c>
      <c r="E256">
        <v>254</v>
      </c>
      <c r="F256">
        <f t="shared" si="29"/>
        <v>26</v>
      </c>
      <c r="G256">
        <f t="shared" si="30"/>
        <v>64</v>
      </c>
      <c r="H256">
        <v>0</v>
      </c>
      <c r="J256">
        <v>254</v>
      </c>
      <c r="K256">
        <f t="shared" si="23"/>
        <v>26</v>
      </c>
      <c r="L256">
        <f t="shared" si="24"/>
        <v>64</v>
      </c>
      <c r="M256">
        <f t="shared" si="25"/>
        <v>13</v>
      </c>
      <c r="O256" s="278">
        <v>254</v>
      </c>
      <c r="P256" s="278">
        <v>0</v>
      </c>
      <c r="Q256" s="278">
        <f t="shared" si="28"/>
        <v>254</v>
      </c>
      <c r="R256" s="279">
        <v>0</v>
      </c>
    </row>
    <row r="257" spans="1:18" x14ac:dyDescent="0.25">
      <c r="A257">
        <v>255</v>
      </c>
      <c r="B257">
        <f>ROUNDUP(Commercial_Industrial_Requirements[[#This Row],[Total Parking Spaces]]*0.2,0.1)</f>
        <v>51</v>
      </c>
      <c r="C257">
        <f>ROUNDUP(Commercial_Industrial_Requirements[[#This Row],['# EV Capable Spaces]]*0.25,0.1)</f>
        <v>13</v>
      </c>
      <c r="E257">
        <v>255</v>
      </c>
      <c r="F257">
        <f t="shared" si="29"/>
        <v>26</v>
      </c>
      <c r="G257">
        <f t="shared" si="30"/>
        <v>64</v>
      </c>
      <c r="H257">
        <v>0</v>
      </c>
      <c r="J257">
        <v>255</v>
      </c>
      <c r="K257">
        <f t="shared" si="23"/>
        <v>26</v>
      </c>
      <c r="L257">
        <f t="shared" si="24"/>
        <v>64</v>
      </c>
      <c r="M257">
        <f t="shared" si="25"/>
        <v>13</v>
      </c>
      <c r="O257" s="278">
        <v>255</v>
      </c>
      <c r="P257" s="278">
        <v>0</v>
      </c>
      <c r="Q257" s="278">
        <f t="shared" si="28"/>
        <v>255</v>
      </c>
      <c r="R257" s="279">
        <v>0</v>
      </c>
    </row>
    <row r="258" spans="1:18" x14ac:dyDescent="0.25">
      <c r="A258">
        <v>256</v>
      </c>
      <c r="B258">
        <f>ROUNDUP(Commercial_Industrial_Requirements[[#This Row],[Total Parking Spaces]]*0.2,0.1)</f>
        <v>52</v>
      </c>
      <c r="C258">
        <f>ROUNDUP(Commercial_Industrial_Requirements[[#This Row],['# EV Capable Spaces]]*0.25,0.1)</f>
        <v>13</v>
      </c>
      <c r="E258">
        <v>256</v>
      </c>
      <c r="F258">
        <f t="shared" si="29"/>
        <v>26</v>
      </c>
      <c r="G258">
        <f t="shared" si="30"/>
        <v>64</v>
      </c>
      <c r="H258">
        <v>0</v>
      </c>
      <c r="J258">
        <v>256</v>
      </c>
      <c r="K258">
        <f t="shared" si="23"/>
        <v>26</v>
      </c>
      <c r="L258">
        <f t="shared" si="24"/>
        <v>64</v>
      </c>
      <c r="M258">
        <f t="shared" si="25"/>
        <v>13</v>
      </c>
      <c r="O258" s="278">
        <v>256</v>
      </c>
      <c r="P258" s="278">
        <v>0</v>
      </c>
      <c r="Q258" s="278">
        <f t="shared" si="28"/>
        <v>256</v>
      </c>
      <c r="R258" s="279">
        <v>0</v>
      </c>
    </row>
    <row r="259" spans="1:18" x14ac:dyDescent="0.25">
      <c r="A259">
        <v>257</v>
      </c>
      <c r="B259">
        <f>ROUNDUP(Commercial_Industrial_Requirements[[#This Row],[Total Parking Spaces]]*0.2,0.1)</f>
        <v>52</v>
      </c>
      <c r="C259">
        <f>ROUNDUP(Commercial_Industrial_Requirements[[#This Row],['# EV Capable Spaces]]*0.25,0.1)</f>
        <v>13</v>
      </c>
      <c r="E259">
        <v>257</v>
      </c>
      <c r="F259">
        <f t="shared" si="29"/>
        <v>26</v>
      </c>
      <c r="G259">
        <f t="shared" si="30"/>
        <v>65</v>
      </c>
      <c r="H259">
        <v>0</v>
      </c>
      <c r="J259">
        <v>257</v>
      </c>
      <c r="K259">
        <f t="shared" si="23"/>
        <v>26</v>
      </c>
      <c r="L259">
        <f t="shared" si="24"/>
        <v>65</v>
      </c>
      <c r="M259">
        <f t="shared" si="25"/>
        <v>13</v>
      </c>
      <c r="O259" s="278">
        <v>257</v>
      </c>
      <c r="P259" s="278">
        <v>0</v>
      </c>
      <c r="Q259" s="278">
        <f t="shared" si="28"/>
        <v>257</v>
      </c>
      <c r="R259" s="279">
        <v>0</v>
      </c>
    </row>
    <row r="260" spans="1:18" x14ac:dyDescent="0.25">
      <c r="A260">
        <v>258</v>
      </c>
      <c r="B260">
        <f>ROUNDUP(Commercial_Industrial_Requirements[[#This Row],[Total Parking Spaces]]*0.2,0.1)</f>
        <v>52</v>
      </c>
      <c r="C260">
        <f>ROUNDUP(Commercial_Industrial_Requirements[[#This Row],['# EV Capable Spaces]]*0.25,0.1)</f>
        <v>13</v>
      </c>
      <c r="E260">
        <v>258</v>
      </c>
      <c r="F260">
        <f t="shared" si="29"/>
        <v>26</v>
      </c>
      <c r="G260">
        <f t="shared" si="30"/>
        <v>65</v>
      </c>
      <c r="H260">
        <v>0</v>
      </c>
      <c r="J260">
        <v>258</v>
      </c>
      <c r="K260">
        <f t="shared" si="23"/>
        <v>26</v>
      </c>
      <c r="L260">
        <f t="shared" si="24"/>
        <v>65</v>
      </c>
      <c r="M260">
        <f t="shared" si="25"/>
        <v>13</v>
      </c>
      <c r="O260" s="278">
        <v>258</v>
      </c>
      <c r="P260" s="278">
        <v>0</v>
      </c>
      <c r="Q260" s="278">
        <f t="shared" si="28"/>
        <v>258</v>
      </c>
      <c r="R260" s="279">
        <v>0</v>
      </c>
    </row>
    <row r="261" spans="1:18" x14ac:dyDescent="0.25">
      <c r="A261">
        <v>259</v>
      </c>
      <c r="B261">
        <f>ROUNDUP(Commercial_Industrial_Requirements[[#This Row],[Total Parking Spaces]]*0.2,0.1)</f>
        <v>52</v>
      </c>
      <c r="C261">
        <f>ROUNDUP(Commercial_Industrial_Requirements[[#This Row],['# EV Capable Spaces]]*0.25,0.1)</f>
        <v>13</v>
      </c>
      <c r="E261">
        <v>259</v>
      </c>
      <c r="F261">
        <f t="shared" si="29"/>
        <v>26</v>
      </c>
      <c r="G261">
        <f t="shared" si="30"/>
        <v>65</v>
      </c>
      <c r="H261">
        <v>0</v>
      </c>
      <c r="J261">
        <v>259</v>
      </c>
      <c r="K261">
        <f t="shared" si="23"/>
        <v>26</v>
      </c>
      <c r="L261">
        <f t="shared" si="24"/>
        <v>65</v>
      </c>
      <c r="M261">
        <f t="shared" si="25"/>
        <v>13</v>
      </c>
      <c r="O261" s="278">
        <v>259</v>
      </c>
      <c r="P261" s="278">
        <v>0</v>
      </c>
      <c r="Q261" s="278">
        <f t="shared" si="28"/>
        <v>259</v>
      </c>
      <c r="R261" s="279">
        <v>0</v>
      </c>
    </row>
    <row r="262" spans="1:18" x14ac:dyDescent="0.25">
      <c r="A262">
        <v>260</v>
      </c>
      <c r="B262">
        <f>ROUNDUP(Commercial_Industrial_Requirements[[#This Row],[Total Parking Spaces]]*0.2,0.1)</f>
        <v>52</v>
      </c>
      <c r="C262">
        <f>ROUNDUP(Commercial_Industrial_Requirements[[#This Row],['# EV Capable Spaces]]*0.25,0.1)</f>
        <v>13</v>
      </c>
      <c r="E262">
        <v>260</v>
      </c>
      <c r="F262">
        <f t="shared" si="29"/>
        <v>26</v>
      </c>
      <c r="G262">
        <f t="shared" si="30"/>
        <v>65</v>
      </c>
      <c r="H262">
        <v>0</v>
      </c>
      <c r="J262">
        <v>260</v>
      </c>
      <c r="K262">
        <f t="shared" si="23"/>
        <v>26</v>
      </c>
      <c r="L262">
        <f t="shared" si="24"/>
        <v>65</v>
      </c>
      <c r="M262">
        <f t="shared" si="25"/>
        <v>13</v>
      </c>
      <c r="O262" s="278">
        <v>260</v>
      </c>
      <c r="P262" s="278">
        <v>0</v>
      </c>
      <c r="Q262" s="278">
        <f t="shared" si="28"/>
        <v>260</v>
      </c>
      <c r="R262" s="279">
        <v>0</v>
      </c>
    </row>
    <row r="263" spans="1:18" x14ac:dyDescent="0.25">
      <c r="A263">
        <v>261</v>
      </c>
      <c r="B263">
        <f>ROUNDUP(Commercial_Industrial_Requirements[[#This Row],[Total Parking Spaces]]*0.2,0.1)</f>
        <v>53</v>
      </c>
      <c r="C263">
        <f>ROUNDUP(Commercial_Industrial_Requirements[[#This Row],['# EV Capable Spaces]]*0.25,0.1)</f>
        <v>14</v>
      </c>
      <c r="E263">
        <v>261</v>
      </c>
      <c r="F263">
        <f t="shared" si="29"/>
        <v>27</v>
      </c>
      <c r="G263">
        <f t="shared" si="30"/>
        <v>66</v>
      </c>
      <c r="H263">
        <v>0</v>
      </c>
      <c r="J263">
        <v>261</v>
      </c>
      <c r="K263">
        <f t="shared" si="23"/>
        <v>27</v>
      </c>
      <c r="L263">
        <f t="shared" si="24"/>
        <v>66</v>
      </c>
      <c r="M263">
        <f t="shared" si="25"/>
        <v>14</v>
      </c>
      <c r="O263" s="278">
        <v>261</v>
      </c>
      <c r="P263" s="278">
        <v>0</v>
      </c>
      <c r="Q263" s="278">
        <f t="shared" si="28"/>
        <v>261</v>
      </c>
      <c r="R263" s="279">
        <v>0</v>
      </c>
    </row>
    <row r="264" spans="1:18" x14ac:dyDescent="0.25">
      <c r="A264">
        <v>262</v>
      </c>
      <c r="B264">
        <f>ROUNDUP(Commercial_Industrial_Requirements[[#This Row],[Total Parking Spaces]]*0.2,0.1)</f>
        <v>53</v>
      </c>
      <c r="C264">
        <f>ROUNDUP(Commercial_Industrial_Requirements[[#This Row],['# EV Capable Spaces]]*0.25,0.1)</f>
        <v>14</v>
      </c>
      <c r="E264">
        <v>262</v>
      </c>
      <c r="F264">
        <f t="shared" si="29"/>
        <v>27</v>
      </c>
      <c r="G264">
        <f t="shared" si="30"/>
        <v>66</v>
      </c>
      <c r="H264">
        <v>0</v>
      </c>
      <c r="J264">
        <v>262</v>
      </c>
      <c r="K264">
        <f t="shared" si="23"/>
        <v>27</v>
      </c>
      <c r="L264">
        <f t="shared" si="24"/>
        <v>66</v>
      </c>
      <c r="M264">
        <f t="shared" si="25"/>
        <v>14</v>
      </c>
      <c r="O264" s="278">
        <v>262</v>
      </c>
      <c r="P264" s="278">
        <v>0</v>
      </c>
      <c r="Q264" s="278">
        <f t="shared" si="28"/>
        <v>262</v>
      </c>
      <c r="R264" s="279">
        <v>0</v>
      </c>
    </row>
    <row r="265" spans="1:18" x14ac:dyDescent="0.25">
      <c r="A265">
        <v>263</v>
      </c>
      <c r="B265">
        <f>ROUNDUP(Commercial_Industrial_Requirements[[#This Row],[Total Parking Spaces]]*0.2,0.1)</f>
        <v>53</v>
      </c>
      <c r="C265">
        <f>ROUNDUP(Commercial_Industrial_Requirements[[#This Row],['# EV Capable Spaces]]*0.25,0.1)</f>
        <v>14</v>
      </c>
      <c r="E265">
        <v>263</v>
      </c>
      <c r="F265">
        <f t="shared" si="29"/>
        <v>27</v>
      </c>
      <c r="G265">
        <f t="shared" si="30"/>
        <v>66</v>
      </c>
      <c r="H265">
        <v>0</v>
      </c>
      <c r="J265">
        <v>263</v>
      </c>
      <c r="K265">
        <f t="shared" si="23"/>
        <v>27</v>
      </c>
      <c r="L265">
        <f t="shared" si="24"/>
        <v>66</v>
      </c>
      <c r="M265">
        <f t="shared" si="25"/>
        <v>14</v>
      </c>
      <c r="O265" s="278">
        <v>263</v>
      </c>
      <c r="P265" s="278">
        <v>0</v>
      </c>
      <c r="Q265" s="278">
        <f t="shared" si="28"/>
        <v>263</v>
      </c>
      <c r="R265" s="279">
        <v>0</v>
      </c>
    </row>
    <row r="266" spans="1:18" x14ac:dyDescent="0.25">
      <c r="A266">
        <v>264</v>
      </c>
      <c r="B266">
        <f>ROUNDUP(Commercial_Industrial_Requirements[[#This Row],[Total Parking Spaces]]*0.2,0.1)</f>
        <v>53</v>
      </c>
      <c r="C266">
        <f>ROUNDUP(Commercial_Industrial_Requirements[[#This Row],['# EV Capable Spaces]]*0.25,0.1)</f>
        <v>14</v>
      </c>
      <c r="E266">
        <v>264</v>
      </c>
      <c r="F266">
        <f t="shared" si="29"/>
        <v>27</v>
      </c>
      <c r="G266">
        <f t="shared" si="30"/>
        <v>66</v>
      </c>
      <c r="H266">
        <v>0</v>
      </c>
      <c r="J266">
        <v>264</v>
      </c>
      <c r="K266">
        <f t="shared" ref="K266:K329" si="31">ROUNDUP(J266*0.1,0.1)</f>
        <v>27</v>
      </c>
      <c r="L266">
        <f t="shared" ref="L266:L329" si="32">ROUNDUP(J266*0.25,0.1)</f>
        <v>66</v>
      </c>
      <c r="M266">
        <f t="shared" ref="M266:M329" si="33">ROUNDUP(J266*0.05,0.1)</f>
        <v>14</v>
      </c>
      <c r="O266" s="278">
        <v>264</v>
      </c>
      <c r="P266" s="278">
        <v>0</v>
      </c>
      <c r="Q266" s="278">
        <f t="shared" si="28"/>
        <v>264</v>
      </c>
      <c r="R266" s="279">
        <v>0</v>
      </c>
    </row>
    <row r="267" spans="1:18" x14ac:dyDescent="0.25">
      <c r="A267">
        <v>265</v>
      </c>
      <c r="B267">
        <f>ROUNDUP(Commercial_Industrial_Requirements[[#This Row],[Total Parking Spaces]]*0.2,0.1)</f>
        <v>53</v>
      </c>
      <c r="C267">
        <f>ROUNDUP(Commercial_Industrial_Requirements[[#This Row],['# EV Capable Spaces]]*0.25,0.1)</f>
        <v>14</v>
      </c>
      <c r="E267">
        <v>265</v>
      </c>
      <c r="F267">
        <f t="shared" ref="F267:F298" si="34">ROUNDUP(E267*0.1,0.1)</f>
        <v>27</v>
      </c>
      <c r="G267">
        <f t="shared" ref="G267:G300" si="35">ROUNDUP(E267*0.25,0.1)</f>
        <v>67</v>
      </c>
      <c r="H267">
        <v>0</v>
      </c>
      <c r="J267">
        <v>265</v>
      </c>
      <c r="K267">
        <f t="shared" si="31"/>
        <v>27</v>
      </c>
      <c r="L267">
        <f t="shared" si="32"/>
        <v>67</v>
      </c>
      <c r="M267">
        <f t="shared" si="33"/>
        <v>14</v>
      </c>
      <c r="O267" s="278">
        <v>265</v>
      </c>
      <c r="P267" s="278">
        <v>0</v>
      </c>
      <c r="Q267" s="278">
        <f t="shared" si="28"/>
        <v>265</v>
      </c>
      <c r="R267" s="279">
        <v>0</v>
      </c>
    </row>
    <row r="268" spans="1:18" x14ac:dyDescent="0.25">
      <c r="A268">
        <v>266</v>
      </c>
      <c r="B268">
        <f>ROUNDUP(Commercial_Industrial_Requirements[[#This Row],[Total Parking Spaces]]*0.2,0.1)</f>
        <v>54</v>
      </c>
      <c r="C268">
        <f>ROUNDUP(Commercial_Industrial_Requirements[[#This Row],['# EV Capable Spaces]]*0.25,0.1)</f>
        <v>14</v>
      </c>
      <c r="E268">
        <v>266</v>
      </c>
      <c r="F268">
        <f t="shared" si="34"/>
        <v>27</v>
      </c>
      <c r="G268">
        <f t="shared" si="35"/>
        <v>67</v>
      </c>
      <c r="H268">
        <v>0</v>
      </c>
      <c r="J268">
        <v>266</v>
      </c>
      <c r="K268">
        <f t="shared" si="31"/>
        <v>27</v>
      </c>
      <c r="L268">
        <f t="shared" si="32"/>
        <v>67</v>
      </c>
      <c r="M268">
        <f t="shared" si="33"/>
        <v>14</v>
      </c>
      <c r="O268" s="278">
        <v>266</v>
      </c>
      <c r="P268" s="278">
        <v>0</v>
      </c>
      <c r="Q268" s="278">
        <f t="shared" si="28"/>
        <v>266</v>
      </c>
      <c r="R268" s="279">
        <v>0</v>
      </c>
    </row>
    <row r="269" spans="1:18" x14ac:dyDescent="0.25">
      <c r="A269">
        <v>267</v>
      </c>
      <c r="B269">
        <f>ROUNDUP(Commercial_Industrial_Requirements[[#This Row],[Total Parking Spaces]]*0.2,0.1)</f>
        <v>54</v>
      </c>
      <c r="C269">
        <f>ROUNDUP(Commercial_Industrial_Requirements[[#This Row],['# EV Capable Spaces]]*0.25,0.1)</f>
        <v>14</v>
      </c>
      <c r="E269">
        <v>267</v>
      </c>
      <c r="F269">
        <f t="shared" si="34"/>
        <v>27</v>
      </c>
      <c r="G269">
        <f t="shared" si="35"/>
        <v>67</v>
      </c>
      <c r="H269">
        <v>0</v>
      </c>
      <c r="J269">
        <v>267</v>
      </c>
      <c r="K269">
        <f t="shared" si="31"/>
        <v>27</v>
      </c>
      <c r="L269">
        <f t="shared" si="32"/>
        <v>67</v>
      </c>
      <c r="M269">
        <f t="shared" si="33"/>
        <v>14</v>
      </c>
      <c r="O269" s="278">
        <v>267</v>
      </c>
      <c r="P269" s="278">
        <v>0</v>
      </c>
      <c r="Q269" s="278">
        <f t="shared" si="28"/>
        <v>267</v>
      </c>
      <c r="R269" s="279">
        <v>0</v>
      </c>
    </row>
    <row r="270" spans="1:18" x14ac:dyDescent="0.25">
      <c r="A270">
        <v>268</v>
      </c>
      <c r="B270">
        <f>ROUNDUP(Commercial_Industrial_Requirements[[#This Row],[Total Parking Spaces]]*0.2,0.1)</f>
        <v>54</v>
      </c>
      <c r="C270">
        <f>ROUNDUP(Commercial_Industrial_Requirements[[#This Row],['# EV Capable Spaces]]*0.25,0.1)</f>
        <v>14</v>
      </c>
      <c r="E270">
        <v>268</v>
      </c>
      <c r="F270">
        <f t="shared" si="34"/>
        <v>27</v>
      </c>
      <c r="G270">
        <f t="shared" si="35"/>
        <v>67</v>
      </c>
      <c r="H270">
        <v>0</v>
      </c>
      <c r="J270">
        <v>268</v>
      </c>
      <c r="K270">
        <f t="shared" si="31"/>
        <v>27</v>
      </c>
      <c r="L270">
        <f t="shared" si="32"/>
        <v>67</v>
      </c>
      <c r="M270">
        <f t="shared" si="33"/>
        <v>14</v>
      </c>
      <c r="O270" s="278">
        <v>268</v>
      </c>
      <c r="P270" s="278">
        <v>0</v>
      </c>
      <c r="Q270" s="278">
        <f t="shared" si="28"/>
        <v>268</v>
      </c>
      <c r="R270" s="279">
        <v>0</v>
      </c>
    </row>
    <row r="271" spans="1:18" x14ac:dyDescent="0.25">
      <c r="A271">
        <v>269</v>
      </c>
      <c r="B271">
        <f>ROUNDUP(Commercial_Industrial_Requirements[[#This Row],[Total Parking Spaces]]*0.2,0.1)</f>
        <v>54</v>
      </c>
      <c r="C271">
        <f>ROUNDUP(Commercial_Industrial_Requirements[[#This Row],['# EV Capable Spaces]]*0.25,0.1)</f>
        <v>14</v>
      </c>
      <c r="E271">
        <v>269</v>
      </c>
      <c r="F271">
        <f t="shared" si="34"/>
        <v>27</v>
      </c>
      <c r="G271">
        <f t="shared" si="35"/>
        <v>68</v>
      </c>
      <c r="H271">
        <v>0</v>
      </c>
      <c r="J271">
        <v>269</v>
      </c>
      <c r="K271">
        <f t="shared" si="31"/>
        <v>27</v>
      </c>
      <c r="L271">
        <f t="shared" si="32"/>
        <v>68</v>
      </c>
      <c r="M271">
        <f t="shared" si="33"/>
        <v>14</v>
      </c>
      <c r="O271" s="278">
        <v>269</v>
      </c>
      <c r="P271" s="278">
        <v>0</v>
      </c>
      <c r="Q271" s="278">
        <f t="shared" si="28"/>
        <v>269</v>
      </c>
      <c r="R271" s="279">
        <v>0</v>
      </c>
    </row>
    <row r="272" spans="1:18" x14ac:dyDescent="0.25">
      <c r="A272">
        <v>270</v>
      </c>
      <c r="B272">
        <f>ROUNDUP(Commercial_Industrial_Requirements[[#This Row],[Total Parking Spaces]]*0.2,0.1)</f>
        <v>54</v>
      </c>
      <c r="C272">
        <f>ROUNDUP(Commercial_Industrial_Requirements[[#This Row],['# EV Capable Spaces]]*0.25,0.1)</f>
        <v>14</v>
      </c>
      <c r="E272">
        <v>270</v>
      </c>
      <c r="F272">
        <f t="shared" si="34"/>
        <v>27</v>
      </c>
      <c r="G272">
        <f t="shared" si="35"/>
        <v>68</v>
      </c>
      <c r="H272">
        <v>0</v>
      </c>
      <c r="J272">
        <v>270</v>
      </c>
      <c r="K272">
        <f t="shared" si="31"/>
        <v>27</v>
      </c>
      <c r="L272">
        <f t="shared" si="32"/>
        <v>68</v>
      </c>
      <c r="M272">
        <f t="shared" si="33"/>
        <v>14</v>
      </c>
      <c r="O272" s="278">
        <v>270</v>
      </c>
      <c r="P272" s="278">
        <v>0</v>
      </c>
      <c r="Q272" s="278">
        <f t="shared" si="28"/>
        <v>270</v>
      </c>
      <c r="R272" s="279">
        <v>0</v>
      </c>
    </row>
    <row r="273" spans="1:18" x14ac:dyDescent="0.25">
      <c r="A273">
        <v>271</v>
      </c>
      <c r="B273">
        <f>ROUNDUP(Commercial_Industrial_Requirements[[#This Row],[Total Parking Spaces]]*0.2,0.1)</f>
        <v>55</v>
      </c>
      <c r="C273">
        <f>ROUNDUP(Commercial_Industrial_Requirements[[#This Row],['# EV Capable Spaces]]*0.25,0.1)</f>
        <v>14</v>
      </c>
      <c r="E273">
        <v>271</v>
      </c>
      <c r="F273">
        <f t="shared" si="34"/>
        <v>28</v>
      </c>
      <c r="G273">
        <f t="shared" si="35"/>
        <v>68</v>
      </c>
      <c r="H273">
        <v>0</v>
      </c>
      <c r="J273">
        <v>271</v>
      </c>
      <c r="K273">
        <f t="shared" si="31"/>
        <v>28</v>
      </c>
      <c r="L273">
        <f t="shared" si="32"/>
        <v>68</v>
      </c>
      <c r="M273">
        <f t="shared" si="33"/>
        <v>14</v>
      </c>
      <c r="O273" s="278">
        <v>271</v>
      </c>
      <c r="P273" s="278">
        <v>0</v>
      </c>
      <c r="Q273" s="278">
        <f t="shared" si="28"/>
        <v>271</v>
      </c>
      <c r="R273" s="279">
        <v>0</v>
      </c>
    </row>
    <row r="274" spans="1:18" x14ac:dyDescent="0.25">
      <c r="A274">
        <v>272</v>
      </c>
      <c r="B274">
        <f>ROUNDUP(Commercial_Industrial_Requirements[[#This Row],[Total Parking Spaces]]*0.2,0.1)</f>
        <v>55</v>
      </c>
      <c r="C274">
        <f>ROUNDUP(Commercial_Industrial_Requirements[[#This Row],['# EV Capable Spaces]]*0.25,0.1)</f>
        <v>14</v>
      </c>
      <c r="E274">
        <v>272</v>
      </c>
      <c r="F274">
        <f t="shared" si="34"/>
        <v>28</v>
      </c>
      <c r="G274">
        <f t="shared" si="35"/>
        <v>68</v>
      </c>
      <c r="H274">
        <v>0</v>
      </c>
      <c r="J274">
        <v>272</v>
      </c>
      <c r="K274">
        <f t="shared" si="31"/>
        <v>28</v>
      </c>
      <c r="L274">
        <f t="shared" si="32"/>
        <v>68</v>
      </c>
      <c r="M274">
        <f t="shared" si="33"/>
        <v>14</v>
      </c>
      <c r="O274" s="278">
        <v>272</v>
      </c>
      <c r="P274" s="278">
        <v>0</v>
      </c>
      <c r="Q274" s="278">
        <f t="shared" si="28"/>
        <v>272</v>
      </c>
      <c r="R274" s="279">
        <v>0</v>
      </c>
    </row>
    <row r="275" spans="1:18" x14ac:dyDescent="0.25">
      <c r="A275">
        <v>273</v>
      </c>
      <c r="B275">
        <f>ROUNDUP(Commercial_Industrial_Requirements[[#This Row],[Total Parking Spaces]]*0.2,0.1)</f>
        <v>55</v>
      </c>
      <c r="C275">
        <f>ROUNDUP(Commercial_Industrial_Requirements[[#This Row],['# EV Capable Spaces]]*0.25,0.1)</f>
        <v>14</v>
      </c>
      <c r="E275">
        <v>273</v>
      </c>
      <c r="F275">
        <f t="shared" si="34"/>
        <v>28</v>
      </c>
      <c r="G275">
        <f t="shared" si="35"/>
        <v>69</v>
      </c>
      <c r="H275">
        <v>0</v>
      </c>
      <c r="J275">
        <v>273</v>
      </c>
      <c r="K275">
        <f t="shared" si="31"/>
        <v>28</v>
      </c>
      <c r="L275">
        <f t="shared" si="32"/>
        <v>69</v>
      </c>
      <c r="M275">
        <f t="shared" si="33"/>
        <v>14</v>
      </c>
      <c r="O275" s="278">
        <v>273</v>
      </c>
      <c r="P275" s="278">
        <v>0</v>
      </c>
      <c r="Q275" s="278">
        <f t="shared" ref="Q275:Q338" si="36">O275</f>
        <v>273</v>
      </c>
      <c r="R275" s="279">
        <v>0</v>
      </c>
    </row>
    <row r="276" spans="1:18" x14ac:dyDescent="0.25">
      <c r="A276">
        <v>274</v>
      </c>
      <c r="B276">
        <f>ROUNDUP(Commercial_Industrial_Requirements[[#This Row],[Total Parking Spaces]]*0.2,0.1)</f>
        <v>55</v>
      </c>
      <c r="C276">
        <f>ROUNDUP(Commercial_Industrial_Requirements[[#This Row],['# EV Capable Spaces]]*0.25,0.1)</f>
        <v>14</v>
      </c>
      <c r="E276">
        <v>274</v>
      </c>
      <c r="F276">
        <f t="shared" si="34"/>
        <v>28</v>
      </c>
      <c r="G276">
        <f t="shared" si="35"/>
        <v>69</v>
      </c>
      <c r="H276">
        <v>0</v>
      </c>
      <c r="J276">
        <v>274</v>
      </c>
      <c r="K276">
        <f t="shared" si="31"/>
        <v>28</v>
      </c>
      <c r="L276">
        <f t="shared" si="32"/>
        <v>69</v>
      </c>
      <c r="M276">
        <f t="shared" si="33"/>
        <v>14</v>
      </c>
      <c r="O276" s="278">
        <v>274</v>
      </c>
      <c r="P276" s="278">
        <v>0</v>
      </c>
      <c r="Q276" s="278">
        <f t="shared" si="36"/>
        <v>274</v>
      </c>
      <c r="R276" s="279">
        <v>0</v>
      </c>
    </row>
    <row r="277" spans="1:18" x14ac:dyDescent="0.25">
      <c r="A277">
        <v>275</v>
      </c>
      <c r="B277">
        <f>ROUNDUP(Commercial_Industrial_Requirements[[#This Row],[Total Parking Spaces]]*0.2,0.1)</f>
        <v>55</v>
      </c>
      <c r="C277">
        <f>ROUNDUP(Commercial_Industrial_Requirements[[#This Row],['# EV Capable Spaces]]*0.25,0.1)</f>
        <v>14</v>
      </c>
      <c r="E277">
        <v>275</v>
      </c>
      <c r="F277">
        <f t="shared" si="34"/>
        <v>28</v>
      </c>
      <c r="G277">
        <f t="shared" si="35"/>
        <v>69</v>
      </c>
      <c r="H277">
        <v>0</v>
      </c>
      <c r="J277">
        <v>275</v>
      </c>
      <c r="K277">
        <f t="shared" si="31"/>
        <v>28</v>
      </c>
      <c r="L277">
        <f t="shared" si="32"/>
        <v>69</v>
      </c>
      <c r="M277">
        <f t="shared" si="33"/>
        <v>14</v>
      </c>
      <c r="O277" s="278">
        <v>275</v>
      </c>
      <c r="P277" s="278">
        <v>0</v>
      </c>
      <c r="Q277" s="278">
        <f t="shared" si="36"/>
        <v>275</v>
      </c>
      <c r="R277" s="279">
        <v>0</v>
      </c>
    </row>
    <row r="278" spans="1:18" x14ac:dyDescent="0.25">
      <c r="A278">
        <v>276</v>
      </c>
      <c r="B278">
        <f>ROUNDUP(Commercial_Industrial_Requirements[[#This Row],[Total Parking Spaces]]*0.2,0.1)</f>
        <v>56</v>
      </c>
      <c r="C278">
        <f>ROUNDUP(Commercial_Industrial_Requirements[[#This Row],['# EV Capable Spaces]]*0.25,0.1)</f>
        <v>14</v>
      </c>
      <c r="E278">
        <v>276</v>
      </c>
      <c r="F278">
        <f t="shared" si="34"/>
        <v>28</v>
      </c>
      <c r="G278">
        <f t="shared" si="35"/>
        <v>69</v>
      </c>
      <c r="H278">
        <v>0</v>
      </c>
      <c r="J278">
        <v>276</v>
      </c>
      <c r="K278">
        <f t="shared" si="31"/>
        <v>28</v>
      </c>
      <c r="L278">
        <f t="shared" si="32"/>
        <v>69</v>
      </c>
      <c r="M278">
        <f t="shared" si="33"/>
        <v>14</v>
      </c>
      <c r="O278" s="278">
        <v>276</v>
      </c>
      <c r="P278" s="278">
        <v>0</v>
      </c>
      <c r="Q278" s="278">
        <f t="shared" si="36"/>
        <v>276</v>
      </c>
      <c r="R278" s="279">
        <v>0</v>
      </c>
    </row>
    <row r="279" spans="1:18" x14ac:dyDescent="0.25">
      <c r="A279">
        <v>277</v>
      </c>
      <c r="B279">
        <f>ROUNDUP(Commercial_Industrial_Requirements[[#This Row],[Total Parking Spaces]]*0.2,0.1)</f>
        <v>56</v>
      </c>
      <c r="C279">
        <f>ROUNDUP(Commercial_Industrial_Requirements[[#This Row],['# EV Capable Spaces]]*0.25,0.1)</f>
        <v>14</v>
      </c>
      <c r="E279">
        <v>277</v>
      </c>
      <c r="F279">
        <f t="shared" si="34"/>
        <v>28</v>
      </c>
      <c r="G279">
        <f t="shared" si="35"/>
        <v>70</v>
      </c>
      <c r="H279">
        <v>0</v>
      </c>
      <c r="J279">
        <v>277</v>
      </c>
      <c r="K279">
        <f t="shared" si="31"/>
        <v>28</v>
      </c>
      <c r="L279">
        <f t="shared" si="32"/>
        <v>70</v>
      </c>
      <c r="M279">
        <f t="shared" si="33"/>
        <v>14</v>
      </c>
      <c r="O279" s="278">
        <v>277</v>
      </c>
      <c r="P279" s="278">
        <v>0</v>
      </c>
      <c r="Q279" s="278">
        <f t="shared" si="36"/>
        <v>277</v>
      </c>
      <c r="R279" s="279">
        <v>0</v>
      </c>
    </row>
    <row r="280" spans="1:18" x14ac:dyDescent="0.25">
      <c r="A280">
        <v>278</v>
      </c>
      <c r="B280">
        <f>ROUNDUP(Commercial_Industrial_Requirements[[#This Row],[Total Parking Spaces]]*0.2,0.1)</f>
        <v>56</v>
      </c>
      <c r="C280">
        <f>ROUNDUP(Commercial_Industrial_Requirements[[#This Row],['# EV Capable Spaces]]*0.25,0.1)</f>
        <v>14</v>
      </c>
      <c r="E280">
        <v>278</v>
      </c>
      <c r="F280">
        <f t="shared" si="34"/>
        <v>28</v>
      </c>
      <c r="G280">
        <f t="shared" si="35"/>
        <v>70</v>
      </c>
      <c r="H280">
        <v>0</v>
      </c>
      <c r="J280">
        <v>278</v>
      </c>
      <c r="K280">
        <f t="shared" si="31"/>
        <v>28</v>
      </c>
      <c r="L280">
        <f t="shared" si="32"/>
        <v>70</v>
      </c>
      <c r="M280">
        <f t="shared" si="33"/>
        <v>14</v>
      </c>
      <c r="O280" s="278">
        <v>278</v>
      </c>
      <c r="P280" s="278">
        <v>0</v>
      </c>
      <c r="Q280" s="278">
        <f t="shared" si="36"/>
        <v>278</v>
      </c>
      <c r="R280" s="279">
        <v>0</v>
      </c>
    </row>
    <row r="281" spans="1:18" x14ac:dyDescent="0.25">
      <c r="A281">
        <v>279</v>
      </c>
      <c r="B281">
        <f>ROUNDUP(Commercial_Industrial_Requirements[[#This Row],[Total Parking Spaces]]*0.2,0.1)</f>
        <v>56</v>
      </c>
      <c r="C281">
        <f>ROUNDUP(Commercial_Industrial_Requirements[[#This Row],['# EV Capable Spaces]]*0.25,0.1)</f>
        <v>14</v>
      </c>
      <c r="E281">
        <v>279</v>
      </c>
      <c r="F281">
        <f t="shared" si="34"/>
        <v>28</v>
      </c>
      <c r="G281">
        <f t="shared" si="35"/>
        <v>70</v>
      </c>
      <c r="H281">
        <v>0</v>
      </c>
      <c r="J281">
        <v>279</v>
      </c>
      <c r="K281">
        <f t="shared" si="31"/>
        <v>28</v>
      </c>
      <c r="L281">
        <f t="shared" si="32"/>
        <v>70</v>
      </c>
      <c r="M281">
        <f t="shared" si="33"/>
        <v>14</v>
      </c>
      <c r="O281" s="278">
        <v>279</v>
      </c>
      <c r="P281" s="278">
        <v>0</v>
      </c>
      <c r="Q281" s="278">
        <f t="shared" si="36"/>
        <v>279</v>
      </c>
      <c r="R281" s="279">
        <v>0</v>
      </c>
    </row>
    <row r="282" spans="1:18" x14ac:dyDescent="0.25">
      <c r="A282">
        <v>280</v>
      </c>
      <c r="B282">
        <f>ROUNDUP(Commercial_Industrial_Requirements[[#This Row],[Total Parking Spaces]]*0.2,0.1)</f>
        <v>56</v>
      </c>
      <c r="C282">
        <f>ROUNDUP(Commercial_Industrial_Requirements[[#This Row],['# EV Capable Spaces]]*0.25,0.1)</f>
        <v>14</v>
      </c>
      <c r="E282">
        <v>280</v>
      </c>
      <c r="F282">
        <f t="shared" si="34"/>
        <v>28</v>
      </c>
      <c r="G282">
        <f t="shared" si="35"/>
        <v>70</v>
      </c>
      <c r="H282">
        <v>0</v>
      </c>
      <c r="J282">
        <v>280</v>
      </c>
      <c r="K282">
        <f t="shared" si="31"/>
        <v>28</v>
      </c>
      <c r="L282">
        <f t="shared" si="32"/>
        <v>70</v>
      </c>
      <c r="M282">
        <f t="shared" si="33"/>
        <v>14</v>
      </c>
      <c r="O282" s="278">
        <v>280</v>
      </c>
      <c r="P282" s="278">
        <v>0</v>
      </c>
      <c r="Q282" s="278">
        <f t="shared" si="36"/>
        <v>280</v>
      </c>
      <c r="R282" s="279">
        <v>0</v>
      </c>
    </row>
    <row r="283" spans="1:18" x14ac:dyDescent="0.25">
      <c r="A283">
        <v>281</v>
      </c>
      <c r="B283">
        <f>ROUNDUP(Commercial_Industrial_Requirements[[#This Row],[Total Parking Spaces]]*0.2,0.1)</f>
        <v>57</v>
      </c>
      <c r="C283">
        <f>ROUNDUP(Commercial_Industrial_Requirements[[#This Row],['# EV Capable Spaces]]*0.25,0.1)</f>
        <v>15</v>
      </c>
      <c r="E283">
        <v>281</v>
      </c>
      <c r="F283">
        <f t="shared" si="34"/>
        <v>29</v>
      </c>
      <c r="G283">
        <f t="shared" si="35"/>
        <v>71</v>
      </c>
      <c r="H283">
        <v>0</v>
      </c>
      <c r="J283">
        <v>281</v>
      </c>
      <c r="K283">
        <f t="shared" si="31"/>
        <v>29</v>
      </c>
      <c r="L283">
        <f t="shared" si="32"/>
        <v>71</v>
      </c>
      <c r="M283">
        <f t="shared" si="33"/>
        <v>15</v>
      </c>
      <c r="O283" s="278">
        <v>281</v>
      </c>
      <c r="P283" s="278">
        <v>0</v>
      </c>
      <c r="Q283" s="278">
        <f t="shared" si="36"/>
        <v>281</v>
      </c>
      <c r="R283" s="279">
        <v>0</v>
      </c>
    </row>
    <row r="284" spans="1:18" x14ac:dyDescent="0.25">
      <c r="A284">
        <v>282</v>
      </c>
      <c r="B284">
        <f>ROUNDUP(Commercial_Industrial_Requirements[[#This Row],[Total Parking Spaces]]*0.2,0.1)</f>
        <v>57</v>
      </c>
      <c r="C284">
        <f>ROUNDUP(Commercial_Industrial_Requirements[[#This Row],['# EV Capable Spaces]]*0.25,0.1)</f>
        <v>15</v>
      </c>
      <c r="E284">
        <v>282</v>
      </c>
      <c r="F284">
        <f t="shared" si="34"/>
        <v>29</v>
      </c>
      <c r="G284">
        <f t="shared" si="35"/>
        <v>71</v>
      </c>
      <c r="H284">
        <v>0</v>
      </c>
      <c r="J284">
        <v>282</v>
      </c>
      <c r="K284">
        <f t="shared" si="31"/>
        <v>29</v>
      </c>
      <c r="L284">
        <f t="shared" si="32"/>
        <v>71</v>
      </c>
      <c r="M284">
        <f t="shared" si="33"/>
        <v>15</v>
      </c>
      <c r="O284" s="278">
        <v>282</v>
      </c>
      <c r="P284" s="278">
        <v>0</v>
      </c>
      <c r="Q284" s="278">
        <f t="shared" si="36"/>
        <v>282</v>
      </c>
      <c r="R284" s="279">
        <v>0</v>
      </c>
    </row>
    <row r="285" spans="1:18" x14ac:dyDescent="0.25">
      <c r="A285">
        <v>283</v>
      </c>
      <c r="B285">
        <f>ROUNDUP(Commercial_Industrial_Requirements[[#This Row],[Total Parking Spaces]]*0.2,0.1)</f>
        <v>57</v>
      </c>
      <c r="C285">
        <f>ROUNDUP(Commercial_Industrial_Requirements[[#This Row],['# EV Capable Spaces]]*0.25,0.1)</f>
        <v>15</v>
      </c>
      <c r="E285">
        <v>283</v>
      </c>
      <c r="F285">
        <f t="shared" si="34"/>
        <v>29</v>
      </c>
      <c r="G285">
        <f t="shared" si="35"/>
        <v>71</v>
      </c>
      <c r="H285">
        <v>0</v>
      </c>
      <c r="J285">
        <v>283</v>
      </c>
      <c r="K285">
        <f t="shared" si="31"/>
        <v>29</v>
      </c>
      <c r="L285">
        <f t="shared" si="32"/>
        <v>71</v>
      </c>
      <c r="M285">
        <f t="shared" si="33"/>
        <v>15</v>
      </c>
      <c r="O285" s="278">
        <v>283</v>
      </c>
      <c r="P285" s="278">
        <v>0</v>
      </c>
      <c r="Q285" s="278">
        <f t="shared" si="36"/>
        <v>283</v>
      </c>
      <c r="R285" s="279">
        <v>0</v>
      </c>
    </row>
    <row r="286" spans="1:18" x14ac:dyDescent="0.25">
      <c r="A286">
        <v>284</v>
      </c>
      <c r="B286">
        <f>ROUNDUP(Commercial_Industrial_Requirements[[#This Row],[Total Parking Spaces]]*0.2,0.1)</f>
        <v>57</v>
      </c>
      <c r="C286">
        <f>ROUNDUP(Commercial_Industrial_Requirements[[#This Row],['# EV Capable Spaces]]*0.25,0.1)</f>
        <v>15</v>
      </c>
      <c r="E286">
        <v>284</v>
      </c>
      <c r="F286">
        <f t="shared" si="34"/>
        <v>29</v>
      </c>
      <c r="G286">
        <f t="shared" si="35"/>
        <v>71</v>
      </c>
      <c r="H286">
        <v>0</v>
      </c>
      <c r="J286">
        <v>284</v>
      </c>
      <c r="K286">
        <f t="shared" si="31"/>
        <v>29</v>
      </c>
      <c r="L286">
        <f t="shared" si="32"/>
        <v>71</v>
      </c>
      <c r="M286">
        <f t="shared" si="33"/>
        <v>15</v>
      </c>
      <c r="O286" s="278">
        <v>284</v>
      </c>
      <c r="P286" s="278">
        <v>0</v>
      </c>
      <c r="Q286" s="278">
        <f t="shared" si="36"/>
        <v>284</v>
      </c>
      <c r="R286" s="279">
        <v>0</v>
      </c>
    </row>
    <row r="287" spans="1:18" x14ac:dyDescent="0.25">
      <c r="A287">
        <v>285</v>
      </c>
      <c r="B287">
        <f>ROUNDUP(Commercial_Industrial_Requirements[[#This Row],[Total Parking Spaces]]*0.2,0.1)</f>
        <v>57</v>
      </c>
      <c r="C287">
        <f>ROUNDUP(Commercial_Industrial_Requirements[[#This Row],['# EV Capable Spaces]]*0.25,0.1)</f>
        <v>15</v>
      </c>
      <c r="E287">
        <v>285</v>
      </c>
      <c r="F287">
        <f t="shared" si="34"/>
        <v>29</v>
      </c>
      <c r="G287">
        <f t="shared" si="35"/>
        <v>72</v>
      </c>
      <c r="H287">
        <v>0</v>
      </c>
      <c r="J287">
        <v>285</v>
      </c>
      <c r="K287">
        <f t="shared" si="31"/>
        <v>29</v>
      </c>
      <c r="L287">
        <f t="shared" si="32"/>
        <v>72</v>
      </c>
      <c r="M287">
        <f t="shared" si="33"/>
        <v>15</v>
      </c>
      <c r="O287" s="278">
        <v>285</v>
      </c>
      <c r="P287" s="278">
        <v>0</v>
      </c>
      <c r="Q287" s="278">
        <f t="shared" si="36"/>
        <v>285</v>
      </c>
      <c r="R287" s="279">
        <v>0</v>
      </c>
    </row>
    <row r="288" spans="1:18" x14ac:dyDescent="0.25">
      <c r="A288">
        <v>286</v>
      </c>
      <c r="B288">
        <f>ROUNDUP(Commercial_Industrial_Requirements[[#This Row],[Total Parking Spaces]]*0.2,0.1)</f>
        <v>58</v>
      </c>
      <c r="C288">
        <f>ROUNDUP(Commercial_Industrial_Requirements[[#This Row],['# EV Capable Spaces]]*0.25,0.1)</f>
        <v>15</v>
      </c>
      <c r="E288">
        <v>286</v>
      </c>
      <c r="F288">
        <f t="shared" si="34"/>
        <v>29</v>
      </c>
      <c r="G288">
        <f t="shared" si="35"/>
        <v>72</v>
      </c>
      <c r="H288">
        <v>0</v>
      </c>
      <c r="J288">
        <v>286</v>
      </c>
      <c r="K288">
        <f t="shared" si="31"/>
        <v>29</v>
      </c>
      <c r="L288">
        <f t="shared" si="32"/>
        <v>72</v>
      </c>
      <c r="M288">
        <f t="shared" si="33"/>
        <v>15</v>
      </c>
      <c r="O288" s="278">
        <v>286</v>
      </c>
      <c r="P288" s="278">
        <v>0</v>
      </c>
      <c r="Q288" s="278">
        <f t="shared" si="36"/>
        <v>286</v>
      </c>
      <c r="R288" s="279">
        <v>0</v>
      </c>
    </row>
    <row r="289" spans="1:18" x14ac:dyDescent="0.25">
      <c r="A289">
        <v>287</v>
      </c>
      <c r="B289">
        <f>ROUNDUP(Commercial_Industrial_Requirements[[#This Row],[Total Parking Spaces]]*0.2,0.1)</f>
        <v>58</v>
      </c>
      <c r="C289">
        <f>ROUNDUP(Commercial_Industrial_Requirements[[#This Row],['# EV Capable Spaces]]*0.25,0.1)</f>
        <v>15</v>
      </c>
      <c r="E289">
        <v>287</v>
      </c>
      <c r="F289">
        <f t="shared" si="34"/>
        <v>29</v>
      </c>
      <c r="G289">
        <f t="shared" si="35"/>
        <v>72</v>
      </c>
      <c r="H289">
        <v>0</v>
      </c>
      <c r="J289">
        <v>287</v>
      </c>
      <c r="K289">
        <f t="shared" si="31"/>
        <v>29</v>
      </c>
      <c r="L289">
        <f t="shared" si="32"/>
        <v>72</v>
      </c>
      <c r="M289">
        <f t="shared" si="33"/>
        <v>15</v>
      </c>
      <c r="O289" s="278">
        <v>287</v>
      </c>
      <c r="P289" s="278">
        <v>0</v>
      </c>
      <c r="Q289" s="278">
        <f t="shared" si="36"/>
        <v>287</v>
      </c>
      <c r="R289" s="279">
        <v>0</v>
      </c>
    </row>
    <row r="290" spans="1:18" x14ac:dyDescent="0.25">
      <c r="A290">
        <v>288</v>
      </c>
      <c r="B290">
        <f>ROUNDUP(Commercial_Industrial_Requirements[[#This Row],[Total Parking Spaces]]*0.2,0.1)</f>
        <v>58</v>
      </c>
      <c r="C290">
        <f>ROUNDUP(Commercial_Industrial_Requirements[[#This Row],['# EV Capable Spaces]]*0.25,0.1)</f>
        <v>15</v>
      </c>
      <c r="E290">
        <v>288</v>
      </c>
      <c r="F290">
        <f t="shared" si="34"/>
        <v>29</v>
      </c>
      <c r="G290">
        <f t="shared" si="35"/>
        <v>72</v>
      </c>
      <c r="H290">
        <v>0</v>
      </c>
      <c r="J290">
        <v>288</v>
      </c>
      <c r="K290">
        <f t="shared" si="31"/>
        <v>29</v>
      </c>
      <c r="L290">
        <f t="shared" si="32"/>
        <v>72</v>
      </c>
      <c r="M290">
        <f t="shared" si="33"/>
        <v>15</v>
      </c>
      <c r="O290" s="278">
        <v>288</v>
      </c>
      <c r="P290" s="278">
        <v>0</v>
      </c>
      <c r="Q290" s="278">
        <f t="shared" si="36"/>
        <v>288</v>
      </c>
      <c r="R290" s="279">
        <v>0</v>
      </c>
    </row>
    <row r="291" spans="1:18" x14ac:dyDescent="0.25">
      <c r="A291">
        <v>289</v>
      </c>
      <c r="B291">
        <f>ROUNDUP(Commercial_Industrial_Requirements[[#This Row],[Total Parking Spaces]]*0.2,0.1)</f>
        <v>58</v>
      </c>
      <c r="C291">
        <f>ROUNDUP(Commercial_Industrial_Requirements[[#This Row],['# EV Capable Spaces]]*0.25,0.1)</f>
        <v>15</v>
      </c>
      <c r="E291">
        <v>289</v>
      </c>
      <c r="F291">
        <f t="shared" si="34"/>
        <v>29</v>
      </c>
      <c r="G291">
        <f t="shared" si="35"/>
        <v>73</v>
      </c>
      <c r="H291">
        <v>0</v>
      </c>
      <c r="J291">
        <v>289</v>
      </c>
      <c r="K291">
        <f t="shared" si="31"/>
        <v>29</v>
      </c>
      <c r="L291">
        <f t="shared" si="32"/>
        <v>73</v>
      </c>
      <c r="M291">
        <f t="shared" si="33"/>
        <v>15</v>
      </c>
      <c r="O291" s="278">
        <v>289</v>
      </c>
      <c r="P291" s="278">
        <v>0</v>
      </c>
      <c r="Q291" s="278">
        <f t="shared" si="36"/>
        <v>289</v>
      </c>
      <c r="R291" s="279">
        <v>0</v>
      </c>
    </row>
    <row r="292" spans="1:18" x14ac:dyDescent="0.25">
      <c r="A292">
        <v>290</v>
      </c>
      <c r="B292">
        <f>ROUNDUP(Commercial_Industrial_Requirements[[#This Row],[Total Parking Spaces]]*0.2,0.1)</f>
        <v>58</v>
      </c>
      <c r="C292">
        <f>ROUNDUP(Commercial_Industrial_Requirements[[#This Row],['# EV Capable Spaces]]*0.25,0.1)</f>
        <v>15</v>
      </c>
      <c r="E292">
        <v>290</v>
      </c>
      <c r="F292">
        <f t="shared" si="34"/>
        <v>29</v>
      </c>
      <c r="G292">
        <f t="shared" si="35"/>
        <v>73</v>
      </c>
      <c r="H292">
        <v>0</v>
      </c>
      <c r="J292">
        <v>290</v>
      </c>
      <c r="K292">
        <f t="shared" si="31"/>
        <v>29</v>
      </c>
      <c r="L292">
        <f t="shared" si="32"/>
        <v>73</v>
      </c>
      <c r="M292">
        <f t="shared" si="33"/>
        <v>15</v>
      </c>
      <c r="O292" s="278">
        <v>290</v>
      </c>
      <c r="P292" s="278">
        <v>0</v>
      </c>
      <c r="Q292" s="278">
        <f t="shared" si="36"/>
        <v>290</v>
      </c>
      <c r="R292" s="279">
        <v>0</v>
      </c>
    </row>
    <row r="293" spans="1:18" x14ac:dyDescent="0.25">
      <c r="A293">
        <v>291</v>
      </c>
      <c r="B293">
        <f>ROUNDUP(Commercial_Industrial_Requirements[[#This Row],[Total Parking Spaces]]*0.2,0.1)</f>
        <v>59</v>
      </c>
      <c r="C293">
        <f>ROUNDUP(Commercial_Industrial_Requirements[[#This Row],['# EV Capable Spaces]]*0.25,0.1)</f>
        <v>15</v>
      </c>
      <c r="E293">
        <v>291</v>
      </c>
      <c r="F293">
        <f t="shared" si="34"/>
        <v>30</v>
      </c>
      <c r="G293">
        <f t="shared" si="35"/>
        <v>73</v>
      </c>
      <c r="H293">
        <v>0</v>
      </c>
      <c r="J293">
        <v>291</v>
      </c>
      <c r="K293">
        <f t="shared" si="31"/>
        <v>30</v>
      </c>
      <c r="L293">
        <f t="shared" si="32"/>
        <v>73</v>
      </c>
      <c r="M293">
        <f t="shared" si="33"/>
        <v>15</v>
      </c>
      <c r="O293" s="278">
        <v>291</v>
      </c>
      <c r="P293" s="278">
        <v>0</v>
      </c>
      <c r="Q293" s="278">
        <f t="shared" si="36"/>
        <v>291</v>
      </c>
      <c r="R293" s="279">
        <v>0</v>
      </c>
    </row>
    <row r="294" spans="1:18" x14ac:dyDescent="0.25">
      <c r="A294">
        <v>292</v>
      </c>
      <c r="B294">
        <f>ROUNDUP(Commercial_Industrial_Requirements[[#This Row],[Total Parking Spaces]]*0.2,0.1)</f>
        <v>59</v>
      </c>
      <c r="C294">
        <f>ROUNDUP(Commercial_Industrial_Requirements[[#This Row],['# EV Capable Spaces]]*0.25,0.1)</f>
        <v>15</v>
      </c>
      <c r="E294">
        <v>292</v>
      </c>
      <c r="F294">
        <f t="shared" si="34"/>
        <v>30</v>
      </c>
      <c r="G294">
        <f t="shared" si="35"/>
        <v>73</v>
      </c>
      <c r="H294">
        <v>0</v>
      </c>
      <c r="J294">
        <v>292</v>
      </c>
      <c r="K294">
        <f t="shared" si="31"/>
        <v>30</v>
      </c>
      <c r="L294">
        <f t="shared" si="32"/>
        <v>73</v>
      </c>
      <c r="M294">
        <f t="shared" si="33"/>
        <v>15</v>
      </c>
      <c r="O294" s="278">
        <v>292</v>
      </c>
      <c r="P294" s="278">
        <v>0</v>
      </c>
      <c r="Q294" s="278">
        <f t="shared" si="36"/>
        <v>292</v>
      </c>
      <c r="R294" s="279">
        <v>0</v>
      </c>
    </row>
    <row r="295" spans="1:18" x14ac:dyDescent="0.25">
      <c r="A295">
        <v>293</v>
      </c>
      <c r="B295">
        <f>ROUNDUP(Commercial_Industrial_Requirements[[#This Row],[Total Parking Spaces]]*0.2,0.1)</f>
        <v>59</v>
      </c>
      <c r="C295">
        <f>ROUNDUP(Commercial_Industrial_Requirements[[#This Row],['# EV Capable Spaces]]*0.25,0.1)</f>
        <v>15</v>
      </c>
      <c r="E295">
        <v>293</v>
      </c>
      <c r="F295">
        <f t="shared" si="34"/>
        <v>30</v>
      </c>
      <c r="G295">
        <f t="shared" si="35"/>
        <v>74</v>
      </c>
      <c r="H295">
        <v>0</v>
      </c>
      <c r="J295">
        <v>293</v>
      </c>
      <c r="K295">
        <f t="shared" si="31"/>
        <v>30</v>
      </c>
      <c r="L295">
        <f t="shared" si="32"/>
        <v>74</v>
      </c>
      <c r="M295">
        <f t="shared" si="33"/>
        <v>15</v>
      </c>
      <c r="O295" s="278">
        <v>293</v>
      </c>
      <c r="P295" s="278">
        <v>0</v>
      </c>
      <c r="Q295" s="278">
        <f t="shared" si="36"/>
        <v>293</v>
      </c>
      <c r="R295" s="279">
        <v>0</v>
      </c>
    </row>
    <row r="296" spans="1:18" x14ac:dyDescent="0.25">
      <c r="A296">
        <v>294</v>
      </c>
      <c r="B296">
        <f>ROUNDUP(Commercial_Industrial_Requirements[[#This Row],[Total Parking Spaces]]*0.2,0.1)</f>
        <v>59</v>
      </c>
      <c r="C296">
        <f>ROUNDUP(Commercial_Industrial_Requirements[[#This Row],['# EV Capable Spaces]]*0.25,0.1)</f>
        <v>15</v>
      </c>
      <c r="E296">
        <v>294</v>
      </c>
      <c r="F296">
        <f t="shared" si="34"/>
        <v>30</v>
      </c>
      <c r="G296">
        <f t="shared" si="35"/>
        <v>74</v>
      </c>
      <c r="H296">
        <v>0</v>
      </c>
      <c r="J296">
        <v>294</v>
      </c>
      <c r="K296">
        <f t="shared" si="31"/>
        <v>30</v>
      </c>
      <c r="L296">
        <f t="shared" si="32"/>
        <v>74</v>
      </c>
      <c r="M296">
        <f t="shared" si="33"/>
        <v>15</v>
      </c>
      <c r="O296" s="278">
        <v>294</v>
      </c>
      <c r="P296" s="278">
        <v>0</v>
      </c>
      <c r="Q296" s="278">
        <f t="shared" si="36"/>
        <v>294</v>
      </c>
      <c r="R296" s="279">
        <v>0</v>
      </c>
    </row>
    <row r="297" spans="1:18" x14ac:dyDescent="0.25">
      <c r="A297">
        <v>295</v>
      </c>
      <c r="B297">
        <f>ROUNDUP(Commercial_Industrial_Requirements[[#This Row],[Total Parking Spaces]]*0.2,0.1)</f>
        <v>59</v>
      </c>
      <c r="C297">
        <f>ROUNDUP(Commercial_Industrial_Requirements[[#This Row],['# EV Capable Spaces]]*0.25,0.1)</f>
        <v>15</v>
      </c>
      <c r="E297">
        <v>295</v>
      </c>
      <c r="F297">
        <f t="shared" si="34"/>
        <v>30</v>
      </c>
      <c r="G297">
        <f t="shared" si="35"/>
        <v>74</v>
      </c>
      <c r="H297">
        <v>0</v>
      </c>
      <c r="J297">
        <v>295</v>
      </c>
      <c r="K297">
        <f t="shared" si="31"/>
        <v>30</v>
      </c>
      <c r="L297">
        <f t="shared" si="32"/>
        <v>74</v>
      </c>
      <c r="M297">
        <f t="shared" si="33"/>
        <v>15</v>
      </c>
      <c r="O297" s="278">
        <v>295</v>
      </c>
      <c r="P297" s="278">
        <v>0</v>
      </c>
      <c r="Q297" s="278">
        <f t="shared" si="36"/>
        <v>295</v>
      </c>
      <c r="R297" s="279">
        <v>0</v>
      </c>
    </row>
    <row r="298" spans="1:18" x14ac:dyDescent="0.25">
      <c r="A298">
        <v>296</v>
      </c>
      <c r="B298">
        <f>ROUNDUP(Commercial_Industrial_Requirements[[#This Row],[Total Parking Spaces]]*0.2,0.1)</f>
        <v>60</v>
      </c>
      <c r="C298">
        <f>ROUNDUP(Commercial_Industrial_Requirements[[#This Row],['# EV Capable Spaces]]*0.25,0.1)</f>
        <v>15</v>
      </c>
      <c r="E298">
        <v>296</v>
      </c>
      <c r="F298">
        <f t="shared" si="34"/>
        <v>30</v>
      </c>
      <c r="G298">
        <f t="shared" si="35"/>
        <v>74</v>
      </c>
      <c r="H298">
        <v>0</v>
      </c>
      <c r="J298">
        <v>296</v>
      </c>
      <c r="K298">
        <f t="shared" si="31"/>
        <v>30</v>
      </c>
      <c r="L298">
        <f t="shared" si="32"/>
        <v>74</v>
      </c>
      <c r="M298">
        <f t="shared" si="33"/>
        <v>15</v>
      </c>
      <c r="O298" s="278">
        <v>296</v>
      </c>
      <c r="P298" s="278">
        <v>0</v>
      </c>
      <c r="Q298" s="278">
        <f t="shared" si="36"/>
        <v>296</v>
      </c>
      <c r="R298" s="279">
        <v>0</v>
      </c>
    </row>
    <row r="299" spans="1:18" x14ac:dyDescent="0.25">
      <c r="A299">
        <v>297</v>
      </c>
      <c r="B299">
        <f>ROUNDUP(Commercial_Industrial_Requirements[[#This Row],[Total Parking Spaces]]*0.2,0.1)</f>
        <v>60</v>
      </c>
      <c r="C299">
        <f>ROUNDUP(Commercial_Industrial_Requirements[[#This Row],['# EV Capable Spaces]]*0.25,0.1)</f>
        <v>15</v>
      </c>
      <c r="E299">
        <v>297</v>
      </c>
      <c r="F299">
        <f>ROUNDUP(E299*0.1,0.1)</f>
        <v>30</v>
      </c>
      <c r="G299">
        <f t="shared" si="35"/>
        <v>75</v>
      </c>
      <c r="H299">
        <v>0</v>
      </c>
      <c r="J299">
        <v>297</v>
      </c>
      <c r="K299">
        <f t="shared" si="31"/>
        <v>30</v>
      </c>
      <c r="L299">
        <f t="shared" si="32"/>
        <v>75</v>
      </c>
      <c r="M299">
        <f t="shared" si="33"/>
        <v>15</v>
      </c>
      <c r="O299" s="278">
        <v>297</v>
      </c>
      <c r="P299" s="278">
        <v>0</v>
      </c>
      <c r="Q299" s="278">
        <f t="shared" si="36"/>
        <v>297</v>
      </c>
      <c r="R299" s="279">
        <v>0</v>
      </c>
    </row>
    <row r="300" spans="1:18" x14ac:dyDescent="0.25">
      <c r="A300">
        <v>298</v>
      </c>
      <c r="B300">
        <f>ROUNDUP(Commercial_Industrial_Requirements[[#This Row],[Total Parking Spaces]]*0.2,0.1)</f>
        <v>60</v>
      </c>
      <c r="C300">
        <f>ROUNDUP(Commercial_Industrial_Requirements[[#This Row],['# EV Capable Spaces]]*0.25,0.1)</f>
        <v>15</v>
      </c>
      <c r="E300">
        <v>298</v>
      </c>
      <c r="F300">
        <f>ROUNDUP(E300*0.1,0.1)</f>
        <v>30</v>
      </c>
      <c r="G300">
        <f t="shared" si="35"/>
        <v>75</v>
      </c>
      <c r="H300">
        <v>0</v>
      </c>
      <c r="J300">
        <v>298</v>
      </c>
      <c r="K300">
        <f t="shared" si="31"/>
        <v>30</v>
      </c>
      <c r="L300">
        <f t="shared" si="32"/>
        <v>75</v>
      </c>
      <c r="M300">
        <f t="shared" si="33"/>
        <v>15</v>
      </c>
      <c r="O300" s="278">
        <v>298</v>
      </c>
      <c r="P300" s="278">
        <v>0</v>
      </c>
      <c r="Q300" s="278">
        <f t="shared" si="36"/>
        <v>298</v>
      </c>
      <c r="R300" s="279">
        <v>0</v>
      </c>
    </row>
    <row r="301" spans="1:18" x14ac:dyDescent="0.25">
      <c r="A301">
        <v>299</v>
      </c>
      <c r="B301">
        <f>ROUNDUP(Commercial_Industrial_Requirements[[#This Row],[Total Parking Spaces]]*0.2,0.1)</f>
        <v>60</v>
      </c>
      <c r="C301">
        <f>ROUNDUP(Commercial_Industrial_Requirements[[#This Row],['# EV Capable Spaces]]*0.25,0.1)</f>
        <v>15</v>
      </c>
      <c r="E301">
        <v>299</v>
      </c>
      <c r="F301">
        <f t="shared" ref="F301:F364" si="37">ROUNDUP(E301*0.1,0.1)</f>
        <v>30</v>
      </c>
      <c r="G301">
        <f t="shared" ref="G301:G364" si="38">ROUNDUP(E301*0.25,0.1)</f>
        <v>75</v>
      </c>
      <c r="H301">
        <v>0</v>
      </c>
      <c r="J301">
        <v>299</v>
      </c>
      <c r="K301">
        <f t="shared" si="31"/>
        <v>30</v>
      </c>
      <c r="L301">
        <f t="shared" si="32"/>
        <v>75</v>
      </c>
      <c r="M301">
        <f t="shared" si="33"/>
        <v>15</v>
      </c>
      <c r="O301" s="278">
        <v>299</v>
      </c>
      <c r="P301" s="278">
        <v>0</v>
      </c>
      <c r="Q301" s="278">
        <f t="shared" si="36"/>
        <v>299</v>
      </c>
      <c r="R301" s="279">
        <v>0</v>
      </c>
    </row>
    <row r="302" spans="1:18" x14ac:dyDescent="0.25">
      <c r="A302">
        <v>300</v>
      </c>
      <c r="B302">
        <f>ROUNDUP(Commercial_Industrial_Requirements[[#This Row],[Total Parking Spaces]]*0.2,0.1)</f>
        <v>60</v>
      </c>
      <c r="C302">
        <f>ROUNDUP(Commercial_Industrial_Requirements[[#This Row],['# EV Capable Spaces]]*0.25,0.1)</f>
        <v>15</v>
      </c>
      <c r="E302">
        <v>300</v>
      </c>
      <c r="F302">
        <f t="shared" si="37"/>
        <v>30</v>
      </c>
      <c r="G302">
        <f t="shared" si="38"/>
        <v>75</v>
      </c>
      <c r="H302">
        <v>0</v>
      </c>
      <c r="J302">
        <v>300</v>
      </c>
      <c r="K302">
        <f t="shared" si="31"/>
        <v>30</v>
      </c>
      <c r="L302">
        <f t="shared" si="32"/>
        <v>75</v>
      </c>
      <c r="M302">
        <f t="shared" si="33"/>
        <v>15</v>
      </c>
      <c r="O302" s="278">
        <v>300</v>
      </c>
      <c r="P302" s="278">
        <v>0</v>
      </c>
      <c r="Q302" s="278">
        <f t="shared" si="36"/>
        <v>300</v>
      </c>
      <c r="R302" s="279">
        <v>0</v>
      </c>
    </row>
    <row r="303" spans="1:18" x14ac:dyDescent="0.25">
      <c r="A303">
        <v>301</v>
      </c>
      <c r="B303">
        <f>ROUNDUP(Commercial_Industrial_Requirements[[#This Row],[Total Parking Spaces]]*0.2,0.1)</f>
        <v>61</v>
      </c>
      <c r="C303">
        <f>ROUNDUP(Commercial_Industrial_Requirements[[#This Row],['# EV Capable Spaces]]*0.25,0.1)</f>
        <v>16</v>
      </c>
      <c r="E303">
        <v>301</v>
      </c>
      <c r="F303">
        <f t="shared" si="37"/>
        <v>31</v>
      </c>
      <c r="G303">
        <f t="shared" si="38"/>
        <v>76</v>
      </c>
      <c r="H303">
        <v>0</v>
      </c>
      <c r="J303">
        <v>301</v>
      </c>
      <c r="K303">
        <f t="shared" si="31"/>
        <v>31</v>
      </c>
      <c r="L303">
        <f t="shared" si="32"/>
        <v>76</v>
      </c>
      <c r="M303">
        <f t="shared" si="33"/>
        <v>16</v>
      </c>
      <c r="O303" s="278">
        <v>301</v>
      </c>
      <c r="P303" s="278">
        <v>0</v>
      </c>
      <c r="Q303" s="278">
        <f t="shared" si="36"/>
        <v>301</v>
      </c>
      <c r="R303" s="279">
        <v>0</v>
      </c>
    </row>
    <row r="304" spans="1:18" x14ac:dyDescent="0.25">
      <c r="A304">
        <v>302</v>
      </c>
      <c r="B304">
        <f>ROUNDUP(Commercial_Industrial_Requirements[[#This Row],[Total Parking Spaces]]*0.2,0.1)</f>
        <v>61</v>
      </c>
      <c r="C304">
        <f>ROUNDUP(Commercial_Industrial_Requirements[[#This Row],['# EV Capable Spaces]]*0.25,0.1)</f>
        <v>16</v>
      </c>
      <c r="E304">
        <v>302</v>
      </c>
      <c r="F304">
        <f t="shared" si="37"/>
        <v>31</v>
      </c>
      <c r="G304">
        <f t="shared" si="38"/>
        <v>76</v>
      </c>
      <c r="H304">
        <v>0</v>
      </c>
      <c r="J304">
        <v>302</v>
      </c>
      <c r="K304">
        <f t="shared" si="31"/>
        <v>31</v>
      </c>
      <c r="L304">
        <f t="shared" si="32"/>
        <v>76</v>
      </c>
      <c r="M304">
        <f t="shared" si="33"/>
        <v>16</v>
      </c>
      <c r="O304" s="278">
        <v>302</v>
      </c>
      <c r="P304" s="278">
        <v>0</v>
      </c>
      <c r="Q304" s="278">
        <f t="shared" si="36"/>
        <v>302</v>
      </c>
      <c r="R304" s="279">
        <v>0</v>
      </c>
    </row>
    <row r="305" spans="1:18" x14ac:dyDescent="0.25">
      <c r="A305">
        <v>303</v>
      </c>
      <c r="B305">
        <f>ROUNDUP(Commercial_Industrial_Requirements[[#This Row],[Total Parking Spaces]]*0.2,0.1)</f>
        <v>61</v>
      </c>
      <c r="C305">
        <f>ROUNDUP(Commercial_Industrial_Requirements[[#This Row],['# EV Capable Spaces]]*0.25,0.1)</f>
        <v>16</v>
      </c>
      <c r="E305">
        <v>303</v>
      </c>
      <c r="F305">
        <f t="shared" si="37"/>
        <v>31</v>
      </c>
      <c r="G305">
        <f t="shared" si="38"/>
        <v>76</v>
      </c>
      <c r="H305">
        <v>0</v>
      </c>
      <c r="J305">
        <v>303</v>
      </c>
      <c r="K305">
        <f t="shared" si="31"/>
        <v>31</v>
      </c>
      <c r="L305">
        <f t="shared" si="32"/>
        <v>76</v>
      </c>
      <c r="M305">
        <f t="shared" si="33"/>
        <v>16</v>
      </c>
      <c r="O305" s="278">
        <v>303</v>
      </c>
      <c r="P305" s="278">
        <v>0</v>
      </c>
      <c r="Q305" s="278">
        <f t="shared" si="36"/>
        <v>303</v>
      </c>
      <c r="R305" s="279">
        <v>0</v>
      </c>
    </row>
    <row r="306" spans="1:18" x14ac:dyDescent="0.25">
      <c r="A306">
        <v>304</v>
      </c>
      <c r="B306">
        <f>ROUNDUP(Commercial_Industrial_Requirements[[#This Row],[Total Parking Spaces]]*0.2,0.1)</f>
        <v>61</v>
      </c>
      <c r="C306">
        <f>ROUNDUP(Commercial_Industrial_Requirements[[#This Row],['# EV Capable Spaces]]*0.25,0.1)</f>
        <v>16</v>
      </c>
      <c r="E306">
        <v>304</v>
      </c>
      <c r="F306">
        <f t="shared" si="37"/>
        <v>31</v>
      </c>
      <c r="G306">
        <f t="shared" si="38"/>
        <v>76</v>
      </c>
      <c r="H306">
        <v>0</v>
      </c>
      <c r="J306">
        <v>304</v>
      </c>
      <c r="K306">
        <f t="shared" si="31"/>
        <v>31</v>
      </c>
      <c r="L306">
        <f t="shared" si="32"/>
        <v>76</v>
      </c>
      <c r="M306">
        <f t="shared" si="33"/>
        <v>16</v>
      </c>
      <c r="O306" s="278">
        <v>304</v>
      </c>
      <c r="P306" s="278">
        <v>0</v>
      </c>
      <c r="Q306" s="278">
        <f t="shared" si="36"/>
        <v>304</v>
      </c>
      <c r="R306" s="279">
        <v>0</v>
      </c>
    </row>
    <row r="307" spans="1:18" x14ac:dyDescent="0.25">
      <c r="A307">
        <v>305</v>
      </c>
      <c r="B307">
        <f>ROUNDUP(Commercial_Industrial_Requirements[[#This Row],[Total Parking Spaces]]*0.2,0.1)</f>
        <v>61</v>
      </c>
      <c r="C307">
        <f>ROUNDUP(Commercial_Industrial_Requirements[[#This Row],['# EV Capable Spaces]]*0.25,0.1)</f>
        <v>16</v>
      </c>
      <c r="E307">
        <v>305</v>
      </c>
      <c r="F307">
        <f t="shared" si="37"/>
        <v>31</v>
      </c>
      <c r="G307">
        <f t="shared" si="38"/>
        <v>77</v>
      </c>
      <c r="H307">
        <v>0</v>
      </c>
      <c r="J307">
        <v>305</v>
      </c>
      <c r="K307">
        <f t="shared" si="31"/>
        <v>31</v>
      </c>
      <c r="L307">
        <f t="shared" si="32"/>
        <v>77</v>
      </c>
      <c r="M307">
        <f t="shared" si="33"/>
        <v>16</v>
      </c>
      <c r="O307" s="278">
        <v>305</v>
      </c>
      <c r="P307" s="278">
        <v>0</v>
      </c>
      <c r="Q307" s="278">
        <f t="shared" si="36"/>
        <v>305</v>
      </c>
      <c r="R307" s="279">
        <v>0</v>
      </c>
    </row>
    <row r="308" spans="1:18" x14ac:dyDescent="0.25">
      <c r="A308">
        <v>306</v>
      </c>
      <c r="B308">
        <f>ROUNDUP(Commercial_Industrial_Requirements[[#This Row],[Total Parking Spaces]]*0.2,0.1)</f>
        <v>62</v>
      </c>
      <c r="C308">
        <f>ROUNDUP(Commercial_Industrial_Requirements[[#This Row],['# EV Capable Spaces]]*0.25,0.1)</f>
        <v>16</v>
      </c>
      <c r="E308">
        <v>306</v>
      </c>
      <c r="F308">
        <f t="shared" si="37"/>
        <v>31</v>
      </c>
      <c r="G308">
        <f t="shared" si="38"/>
        <v>77</v>
      </c>
      <c r="H308">
        <v>0</v>
      </c>
      <c r="J308">
        <v>306</v>
      </c>
      <c r="K308">
        <f t="shared" si="31"/>
        <v>31</v>
      </c>
      <c r="L308">
        <f t="shared" si="32"/>
        <v>77</v>
      </c>
      <c r="M308">
        <f t="shared" si="33"/>
        <v>16</v>
      </c>
      <c r="O308" s="278">
        <v>306</v>
      </c>
      <c r="P308" s="278">
        <v>0</v>
      </c>
      <c r="Q308" s="278">
        <f t="shared" si="36"/>
        <v>306</v>
      </c>
      <c r="R308" s="279">
        <v>0</v>
      </c>
    </row>
    <row r="309" spans="1:18" x14ac:dyDescent="0.25">
      <c r="A309">
        <v>307</v>
      </c>
      <c r="B309">
        <f>ROUNDUP(Commercial_Industrial_Requirements[[#This Row],[Total Parking Spaces]]*0.2,0.1)</f>
        <v>62</v>
      </c>
      <c r="C309">
        <f>ROUNDUP(Commercial_Industrial_Requirements[[#This Row],['# EV Capable Spaces]]*0.25,0.1)</f>
        <v>16</v>
      </c>
      <c r="E309">
        <v>307</v>
      </c>
      <c r="F309">
        <f t="shared" si="37"/>
        <v>31</v>
      </c>
      <c r="G309">
        <f t="shared" si="38"/>
        <v>77</v>
      </c>
      <c r="H309">
        <v>0</v>
      </c>
      <c r="J309">
        <v>307</v>
      </c>
      <c r="K309">
        <f t="shared" si="31"/>
        <v>31</v>
      </c>
      <c r="L309">
        <f t="shared" si="32"/>
        <v>77</v>
      </c>
      <c r="M309">
        <f t="shared" si="33"/>
        <v>16</v>
      </c>
      <c r="O309" s="278">
        <v>307</v>
      </c>
      <c r="P309" s="278">
        <v>0</v>
      </c>
      <c r="Q309" s="278">
        <f t="shared" si="36"/>
        <v>307</v>
      </c>
      <c r="R309" s="279">
        <v>0</v>
      </c>
    </row>
    <row r="310" spans="1:18" x14ac:dyDescent="0.25">
      <c r="A310">
        <v>308</v>
      </c>
      <c r="B310">
        <f>ROUNDUP(Commercial_Industrial_Requirements[[#This Row],[Total Parking Spaces]]*0.2,0.1)</f>
        <v>62</v>
      </c>
      <c r="C310">
        <f>ROUNDUP(Commercial_Industrial_Requirements[[#This Row],['# EV Capable Spaces]]*0.25,0.1)</f>
        <v>16</v>
      </c>
      <c r="E310">
        <v>308</v>
      </c>
      <c r="F310">
        <f t="shared" si="37"/>
        <v>31</v>
      </c>
      <c r="G310">
        <f t="shared" si="38"/>
        <v>77</v>
      </c>
      <c r="H310">
        <v>0</v>
      </c>
      <c r="J310">
        <v>308</v>
      </c>
      <c r="K310">
        <f t="shared" si="31"/>
        <v>31</v>
      </c>
      <c r="L310">
        <f t="shared" si="32"/>
        <v>77</v>
      </c>
      <c r="M310">
        <f t="shared" si="33"/>
        <v>16</v>
      </c>
      <c r="O310" s="278">
        <v>308</v>
      </c>
      <c r="P310" s="278">
        <v>0</v>
      </c>
      <c r="Q310" s="278">
        <f t="shared" si="36"/>
        <v>308</v>
      </c>
      <c r="R310" s="279">
        <v>0</v>
      </c>
    </row>
    <row r="311" spans="1:18" x14ac:dyDescent="0.25">
      <c r="A311">
        <v>309</v>
      </c>
      <c r="B311">
        <f>ROUNDUP(Commercial_Industrial_Requirements[[#This Row],[Total Parking Spaces]]*0.2,0.1)</f>
        <v>62</v>
      </c>
      <c r="C311">
        <f>ROUNDUP(Commercial_Industrial_Requirements[[#This Row],['# EV Capable Spaces]]*0.25,0.1)</f>
        <v>16</v>
      </c>
      <c r="E311">
        <v>309</v>
      </c>
      <c r="F311">
        <f t="shared" si="37"/>
        <v>31</v>
      </c>
      <c r="G311">
        <f t="shared" si="38"/>
        <v>78</v>
      </c>
      <c r="H311">
        <v>0</v>
      </c>
      <c r="J311">
        <v>309</v>
      </c>
      <c r="K311">
        <f t="shared" si="31"/>
        <v>31</v>
      </c>
      <c r="L311">
        <f t="shared" si="32"/>
        <v>78</v>
      </c>
      <c r="M311">
        <f t="shared" si="33"/>
        <v>16</v>
      </c>
      <c r="O311" s="278">
        <v>309</v>
      </c>
      <c r="P311" s="278">
        <v>0</v>
      </c>
      <c r="Q311" s="278">
        <f t="shared" si="36"/>
        <v>309</v>
      </c>
      <c r="R311" s="279">
        <v>0</v>
      </c>
    </row>
    <row r="312" spans="1:18" x14ac:dyDescent="0.25">
      <c r="A312">
        <v>310</v>
      </c>
      <c r="B312">
        <f>ROUNDUP(Commercial_Industrial_Requirements[[#This Row],[Total Parking Spaces]]*0.2,0.1)</f>
        <v>62</v>
      </c>
      <c r="C312">
        <f>ROUNDUP(Commercial_Industrial_Requirements[[#This Row],['# EV Capable Spaces]]*0.25,0.1)</f>
        <v>16</v>
      </c>
      <c r="E312">
        <v>310</v>
      </c>
      <c r="F312">
        <f t="shared" si="37"/>
        <v>31</v>
      </c>
      <c r="G312">
        <f t="shared" si="38"/>
        <v>78</v>
      </c>
      <c r="H312">
        <v>0</v>
      </c>
      <c r="J312">
        <v>310</v>
      </c>
      <c r="K312">
        <f t="shared" si="31"/>
        <v>31</v>
      </c>
      <c r="L312">
        <f t="shared" si="32"/>
        <v>78</v>
      </c>
      <c r="M312">
        <f t="shared" si="33"/>
        <v>16</v>
      </c>
      <c r="O312" s="278">
        <v>310</v>
      </c>
      <c r="P312" s="278">
        <v>0</v>
      </c>
      <c r="Q312" s="278">
        <f t="shared" si="36"/>
        <v>310</v>
      </c>
      <c r="R312" s="279">
        <v>0</v>
      </c>
    </row>
    <row r="313" spans="1:18" x14ac:dyDescent="0.25">
      <c r="A313">
        <v>311</v>
      </c>
      <c r="B313">
        <f>ROUNDUP(Commercial_Industrial_Requirements[[#This Row],[Total Parking Spaces]]*0.2,0.1)</f>
        <v>63</v>
      </c>
      <c r="C313">
        <f>ROUNDUP(Commercial_Industrial_Requirements[[#This Row],['# EV Capable Spaces]]*0.25,0.1)</f>
        <v>16</v>
      </c>
      <c r="E313">
        <v>311</v>
      </c>
      <c r="F313">
        <f t="shared" si="37"/>
        <v>32</v>
      </c>
      <c r="G313">
        <f t="shared" si="38"/>
        <v>78</v>
      </c>
      <c r="H313">
        <v>0</v>
      </c>
      <c r="J313">
        <v>311</v>
      </c>
      <c r="K313">
        <f t="shared" si="31"/>
        <v>32</v>
      </c>
      <c r="L313">
        <f t="shared" si="32"/>
        <v>78</v>
      </c>
      <c r="M313">
        <f t="shared" si="33"/>
        <v>16</v>
      </c>
      <c r="O313" s="278">
        <v>311</v>
      </c>
      <c r="P313" s="278">
        <v>0</v>
      </c>
      <c r="Q313" s="278">
        <f t="shared" si="36"/>
        <v>311</v>
      </c>
      <c r="R313" s="279">
        <v>0</v>
      </c>
    </row>
    <row r="314" spans="1:18" x14ac:dyDescent="0.25">
      <c r="A314">
        <v>312</v>
      </c>
      <c r="B314">
        <f>ROUNDUP(Commercial_Industrial_Requirements[[#This Row],[Total Parking Spaces]]*0.2,0.1)</f>
        <v>63</v>
      </c>
      <c r="C314">
        <f>ROUNDUP(Commercial_Industrial_Requirements[[#This Row],['# EV Capable Spaces]]*0.25,0.1)</f>
        <v>16</v>
      </c>
      <c r="E314">
        <v>312</v>
      </c>
      <c r="F314">
        <f t="shared" si="37"/>
        <v>32</v>
      </c>
      <c r="G314">
        <f t="shared" si="38"/>
        <v>78</v>
      </c>
      <c r="H314">
        <v>0</v>
      </c>
      <c r="J314">
        <v>312</v>
      </c>
      <c r="K314">
        <f t="shared" si="31"/>
        <v>32</v>
      </c>
      <c r="L314">
        <f t="shared" si="32"/>
        <v>78</v>
      </c>
      <c r="M314">
        <f t="shared" si="33"/>
        <v>16</v>
      </c>
      <c r="O314" s="278">
        <v>312</v>
      </c>
      <c r="P314" s="278">
        <v>0</v>
      </c>
      <c r="Q314" s="278">
        <f t="shared" si="36"/>
        <v>312</v>
      </c>
      <c r="R314" s="279">
        <v>0</v>
      </c>
    </row>
    <row r="315" spans="1:18" x14ac:dyDescent="0.25">
      <c r="A315">
        <v>313</v>
      </c>
      <c r="B315">
        <f>ROUNDUP(Commercial_Industrial_Requirements[[#This Row],[Total Parking Spaces]]*0.2,0.1)</f>
        <v>63</v>
      </c>
      <c r="C315">
        <f>ROUNDUP(Commercial_Industrial_Requirements[[#This Row],['# EV Capable Spaces]]*0.25,0.1)</f>
        <v>16</v>
      </c>
      <c r="E315">
        <v>313</v>
      </c>
      <c r="F315">
        <f t="shared" si="37"/>
        <v>32</v>
      </c>
      <c r="G315">
        <f t="shared" si="38"/>
        <v>79</v>
      </c>
      <c r="H315">
        <v>0</v>
      </c>
      <c r="J315">
        <v>313</v>
      </c>
      <c r="K315">
        <f t="shared" si="31"/>
        <v>32</v>
      </c>
      <c r="L315">
        <f t="shared" si="32"/>
        <v>79</v>
      </c>
      <c r="M315">
        <f t="shared" si="33"/>
        <v>16</v>
      </c>
      <c r="O315" s="278">
        <v>313</v>
      </c>
      <c r="P315" s="278">
        <v>0</v>
      </c>
      <c r="Q315" s="278">
        <f t="shared" si="36"/>
        <v>313</v>
      </c>
      <c r="R315" s="279">
        <v>0</v>
      </c>
    </row>
    <row r="316" spans="1:18" x14ac:dyDescent="0.25">
      <c r="A316">
        <v>314</v>
      </c>
      <c r="B316">
        <f>ROUNDUP(Commercial_Industrial_Requirements[[#This Row],[Total Parking Spaces]]*0.2,0.1)</f>
        <v>63</v>
      </c>
      <c r="C316">
        <f>ROUNDUP(Commercial_Industrial_Requirements[[#This Row],['# EV Capable Spaces]]*0.25,0.1)</f>
        <v>16</v>
      </c>
      <c r="E316">
        <v>314</v>
      </c>
      <c r="F316">
        <f t="shared" si="37"/>
        <v>32</v>
      </c>
      <c r="G316">
        <f t="shared" si="38"/>
        <v>79</v>
      </c>
      <c r="H316">
        <v>0</v>
      </c>
      <c r="J316">
        <v>314</v>
      </c>
      <c r="K316">
        <f t="shared" si="31"/>
        <v>32</v>
      </c>
      <c r="L316">
        <f t="shared" si="32"/>
        <v>79</v>
      </c>
      <c r="M316">
        <f t="shared" si="33"/>
        <v>16</v>
      </c>
      <c r="O316" s="278">
        <v>314</v>
      </c>
      <c r="P316" s="278">
        <v>0</v>
      </c>
      <c r="Q316" s="278">
        <f t="shared" si="36"/>
        <v>314</v>
      </c>
      <c r="R316" s="279">
        <v>0</v>
      </c>
    </row>
    <row r="317" spans="1:18" x14ac:dyDescent="0.25">
      <c r="A317">
        <v>315</v>
      </c>
      <c r="B317">
        <f>ROUNDUP(Commercial_Industrial_Requirements[[#This Row],[Total Parking Spaces]]*0.2,0.1)</f>
        <v>63</v>
      </c>
      <c r="C317">
        <f>ROUNDUP(Commercial_Industrial_Requirements[[#This Row],['# EV Capable Spaces]]*0.25,0.1)</f>
        <v>16</v>
      </c>
      <c r="E317">
        <v>315</v>
      </c>
      <c r="F317">
        <f t="shared" si="37"/>
        <v>32</v>
      </c>
      <c r="G317">
        <f t="shared" si="38"/>
        <v>79</v>
      </c>
      <c r="H317">
        <v>0</v>
      </c>
      <c r="J317">
        <v>315</v>
      </c>
      <c r="K317">
        <f t="shared" si="31"/>
        <v>32</v>
      </c>
      <c r="L317">
        <f t="shared" si="32"/>
        <v>79</v>
      </c>
      <c r="M317">
        <f t="shared" si="33"/>
        <v>16</v>
      </c>
      <c r="O317" s="278">
        <v>315</v>
      </c>
      <c r="P317" s="278">
        <v>0</v>
      </c>
      <c r="Q317" s="278">
        <f t="shared" si="36"/>
        <v>315</v>
      </c>
      <c r="R317" s="279">
        <v>0</v>
      </c>
    </row>
    <row r="318" spans="1:18" x14ac:dyDescent="0.25">
      <c r="A318">
        <v>316</v>
      </c>
      <c r="B318">
        <f>ROUNDUP(Commercial_Industrial_Requirements[[#This Row],[Total Parking Spaces]]*0.2,0.1)</f>
        <v>64</v>
      </c>
      <c r="C318">
        <f>ROUNDUP(Commercial_Industrial_Requirements[[#This Row],['# EV Capable Spaces]]*0.25,0.1)</f>
        <v>16</v>
      </c>
      <c r="E318">
        <v>316</v>
      </c>
      <c r="F318">
        <f t="shared" si="37"/>
        <v>32</v>
      </c>
      <c r="G318">
        <f t="shared" si="38"/>
        <v>79</v>
      </c>
      <c r="H318">
        <v>0</v>
      </c>
      <c r="J318">
        <v>316</v>
      </c>
      <c r="K318">
        <f t="shared" si="31"/>
        <v>32</v>
      </c>
      <c r="L318">
        <f t="shared" si="32"/>
        <v>79</v>
      </c>
      <c r="M318">
        <f t="shared" si="33"/>
        <v>16</v>
      </c>
      <c r="O318" s="278">
        <v>316</v>
      </c>
      <c r="P318" s="278">
        <v>0</v>
      </c>
      <c r="Q318" s="278">
        <f t="shared" si="36"/>
        <v>316</v>
      </c>
      <c r="R318" s="279">
        <v>0</v>
      </c>
    </row>
    <row r="319" spans="1:18" x14ac:dyDescent="0.25">
      <c r="A319">
        <v>317</v>
      </c>
      <c r="B319">
        <f>ROUNDUP(Commercial_Industrial_Requirements[[#This Row],[Total Parking Spaces]]*0.2,0.1)</f>
        <v>64</v>
      </c>
      <c r="C319">
        <f>ROUNDUP(Commercial_Industrial_Requirements[[#This Row],['# EV Capable Spaces]]*0.25,0.1)</f>
        <v>16</v>
      </c>
      <c r="E319">
        <v>317</v>
      </c>
      <c r="F319">
        <f t="shared" si="37"/>
        <v>32</v>
      </c>
      <c r="G319">
        <f t="shared" si="38"/>
        <v>80</v>
      </c>
      <c r="H319">
        <v>0</v>
      </c>
      <c r="J319">
        <v>317</v>
      </c>
      <c r="K319">
        <f t="shared" si="31"/>
        <v>32</v>
      </c>
      <c r="L319">
        <f t="shared" si="32"/>
        <v>80</v>
      </c>
      <c r="M319">
        <f t="shared" si="33"/>
        <v>16</v>
      </c>
      <c r="O319" s="278">
        <v>317</v>
      </c>
      <c r="P319" s="278">
        <v>0</v>
      </c>
      <c r="Q319" s="278">
        <f t="shared" si="36"/>
        <v>317</v>
      </c>
      <c r="R319" s="279">
        <v>0</v>
      </c>
    </row>
    <row r="320" spans="1:18" x14ac:dyDescent="0.25">
      <c r="A320">
        <v>318</v>
      </c>
      <c r="B320">
        <f>ROUNDUP(Commercial_Industrial_Requirements[[#This Row],[Total Parking Spaces]]*0.2,0.1)</f>
        <v>64</v>
      </c>
      <c r="C320">
        <f>ROUNDUP(Commercial_Industrial_Requirements[[#This Row],['# EV Capable Spaces]]*0.25,0.1)</f>
        <v>16</v>
      </c>
      <c r="E320">
        <v>318</v>
      </c>
      <c r="F320">
        <f t="shared" si="37"/>
        <v>32</v>
      </c>
      <c r="G320">
        <f t="shared" si="38"/>
        <v>80</v>
      </c>
      <c r="H320">
        <v>0</v>
      </c>
      <c r="J320">
        <v>318</v>
      </c>
      <c r="K320">
        <f t="shared" si="31"/>
        <v>32</v>
      </c>
      <c r="L320">
        <f t="shared" si="32"/>
        <v>80</v>
      </c>
      <c r="M320">
        <f t="shared" si="33"/>
        <v>16</v>
      </c>
      <c r="O320" s="278">
        <v>318</v>
      </c>
      <c r="P320" s="278">
        <v>0</v>
      </c>
      <c r="Q320" s="278">
        <f t="shared" si="36"/>
        <v>318</v>
      </c>
      <c r="R320" s="279">
        <v>0</v>
      </c>
    </row>
    <row r="321" spans="1:18" x14ac:dyDescent="0.25">
      <c r="A321">
        <v>319</v>
      </c>
      <c r="B321">
        <f>ROUNDUP(Commercial_Industrial_Requirements[[#This Row],[Total Parking Spaces]]*0.2,0.1)</f>
        <v>64</v>
      </c>
      <c r="C321">
        <f>ROUNDUP(Commercial_Industrial_Requirements[[#This Row],['# EV Capable Spaces]]*0.25,0.1)</f>
        <v>16</v>
      </c>
      <c r="E321">
        <v>319</v>
      </c>
      <c r="F321">
        <f t="shared" si="37"/>
        <v>32</v>
      </c>
      <c r="G321">
        <f t="shared" si="38"/>
        <v>80</v>
      </c>
      <c r="H321">
        <v>0</v>
      </c>
      <c r="J321">
        <v>319</v>
      </c>
      <c r="K321">
        <f t="shared" si="31"/>
        <v>32</v>
      </c>
      <c r="L321">
        <f t="shared" si="32"/>
        <v>80</v>
      </c>
      <c r="M321">
        <f t="shared" si="33"/>
        <v>16</v>
      </c>
      <c r="O321" s="278">
        <v>319</v>
      </c>
      <c r="P321" s="278">
        <v>0</v>
      </c>
      <c r="Q321" s="278">
        <f t="shared" si="36"/>
        <v>319</v>
      </c>
      <c r="R321" s="279">
        <v>0</v>
      </c>
    </row>
    <row r="322" spans="1:18" x14ac:dyDescent="0.25">
      <c r="A322">
        <v>320</v>
      </c>
      <c r="B322">
        <f>ROUNDUP(Commercial_Industrial_Requirements[[#This Row],[Total Parking Spaces]]*0.2,0.1)</f>
        <v>64</v>
      </c>
      <c r="C322">
        <f>ROUNDUP(Commercial_Industrial_Requirements[[#This Row],['# EV Capable Spaces]]*0.25,0.1)</f>
        <v>16</v>
      </c>
      <c r="E322">
        <v>320</v>
      </c>
      <c r="F322">
        <f t="shared" si="37"/>
        <v>32</v>
      </c>
      <c r="G322">
        <f t="shared" si="38"/>
        <v>80</v>
      </c>
      <c r="H322">
        <v>0</v>
      </c>
      <c r="J322">
        <v>320</v>
      </c>
      <c r="K322">
        <f t="shared" si="31"/>
        <v>32</v>
      </c>
      <c r="L322">
        <f t="shared" si="32"/>
        <v>80</v>
      </c>
      <c r="M322">
        <f t="shared" si="33"/>
        <v>16</v>
      </c>
      <c r="O322" s="278">
        <v>320</v>
      </c>
      <c r="P322" s="278">
        <v>0</v>
      </c>
      <c r="Q322" s="278">
        <f t="shared" si="36"/>
        <v>320</v>
      </c>
      <c r="R322" s="279">
        <v>0</v>
      </c>
    </row>
    <row r="323" spans="1:18" x14ac:dyDescent="0.25">
      <c r="A323">
        <v>321</v>
      </c>
      <c r="B323">
        <f>ROUNDUP(Commercial_Industrial_Requirements[[#This Row],[Total Parking Spaces]]*0.2,0.1)</f>
        <v>65</v>
      </c>
      <c r="C323">
        <f>ROUNDUP(Commercial_Industrial_Requirements[[#This Row],['# EV Capable Spaces]]*0.25,0.1)</f>
        <v>17</v>
      </c>
      <c r="E323">
        <v>321</v>
      </c>
      <c r="F323">
        <f t="shared" si="37"/>
        <v>33</v>
      </c>
      <c r="G323">
        <f t="shared" si="38"/>
        <v>81</v>
      </c>
      <c r="H323">
        <v>0</v>
      </c>
      <c r="J323">
        <v>321</v>
      </c>
      <c r="K323">
        <f t="shared" si="31"/>
        <v>33</v>
      </c>
      <c r="L323">
        <f t="shared" si="32"/>
        <v>81</v>
      </c>
      <c r="M323">
        <f t="shared" si="33"/>
        <v>17</v>
      </c>
      <c r="O323" s="278">
        <v>321</v>
      </c>
      <c r="P323" s="278">
        <v>0</v>
      </c>
      <c r="Q323" s="278">
        <f t="shared" si="36"/>
        <v>321</v>
      </c>
      <c r="R323" s="279">
        <v>0</v>
      </c>
    </row>
    <row r="324" spans="1:18" x14ac:dyDescent="0.25">
      <c r="A324">
        <v>322</v>
      </c>
      <c r="B324">
        <f>ROUNDUP(Commercial_Industrial_Requirements[[#This Row],[Total Parking Spaces]]*0.2,0.1)</f>
        <v>65</v>
      </c>
      <c r="C324">
        <f>ROUNDUP(Commercial_Industrial_Requirements[[#This Row],['# EV Capable Spaces]]*0.25,0.1)</f>
        <v>17</v>
      </c>
      <c r="E324">
        <v>322</v>
      </c>
      <c r="F324">
        <f t="shared" si="37"/>
        <v>33</v>
      </c>
      <c r="G324">
        <f t="shared" si="38"/>
        <v>81</v>
      </c>
      <c r="H324">
        <v>0</v>
      </c>
      <c r="J324">
        <v>322</v>
      </c>
      <c r="K324">
        <f t="shared" si="31"/>
        <v>33</v>
      </c>
      <c r="L324">
        <f t="shared" si="32"/>
        <v>81</v>
      </c>
      <c r="M324">
        <f t="shared" si="33"/>
        <v>17</v>
      </c>
      <c r="O324" s="278">
        <v>322</v>
      </c>
      <c r="P324" s="278">
        <v>0</v>
      </c>
      <c r="Q324" s="278">
        <f t="shared" si="36"/>
        <v>322</v>
      </c>
      <c r="R324" s="279">
        <v>0</v>
      </c>
    </row>
    <row r="325" spans="1:18" x14ac:dyDescent="0.25">
      <c r="A325">
        <v>323</v>
      </c>
      <c r="B325">
        <f>ROUNDUP(Commercial_Industrial_Requirements[[#This Row],[Total Parking Spaces]]*0.2,0.1)</f>
        <v>65</v>
      </c>
      <c r="C325">
        <f>ROUNDUP(Commercial_Industrial_Requirements[[#This Row],['# EV Capable Spaces]]*0.25,0.1)</f>
        <v>17</v>
      </c>
      <c r="E325">
        <v>323</v>
      </c>
      <c r="F325">
        <f t="shared" si="37"/>
        <v>33</v>
      </c>
      <c r="G325">
        <f t="shared" si="38"/>
        <v>81</v>
      </c>
      <c r="H325">
        <v>0</v>
      </c>
      <c r="J325">
        <v>323</v>
      </c>
      <c r="K325">
        <f t="shared" si="31"/>
        <v>33</v>
      </c>
      <c r="L325">
        <f t="shared" si="32"/>
        <v>81</v>
      </c>
      <c r="M325">
        <f t="shared" si="33"/>
        <v>17</v>
      </c>
      <c r="O325" s="278">
        <v>323</v>
      </c>
      <c r="P325" s="278">
        <v>0</v>
      </c>
      <c r="Q325" s="278">
        <f t="shared" si="36"/>
        <v>323</v>
      </c>
      <c r="R325" s="279">
        <v>0</v>
      </c>
    </row>
    <row r="326" spans="1:18" x14ac:dyDescent="0.25">
      <c r="A326">
        <v>324</v>
      </c>
      <c r="B326">
        <f>ROUNDUP(Commercial_Industrial_Requirements[[#This Row],[Total Parking Spaces]]*0.2,0.1)</f>
        <v>65</v>
      </c>
      <c r="C326">
        <f>ROUNDUP(Commercial_Industrial_Requirements[[#This Row],['# EV Capable Spaces]]*0.25,0.1)</f>
        <v>17</v>
      </c>
      <c r="E326">
        <v>324</v>
      </c>
      <c r="F326">
        <f t="shared" si="37"/>
        <v>33</v>
      </c>
      <c r="G326">
        <f t="shared" si="38"/>
        <v>81</v>
      </c>
      <c r="H326">
        <v>0</v>
      </c>
      <c r="J326">
        <v>324</v>
      </c>
      <c r="K326">
        <f t="shared" si="31"/>
        <v>33</v>
      </c>
      <c r="L326">
        <f t="shared" si="32"/>
        <v>81</v>
      </c>
      <c r="M326">
        <f t="shared" si="33"/>
        <v>17</v>
      </c>
      <c r="O326" s="278">
        <v>324</v>
      </c>
      <c r="P326" s="278">
        <v>0</v>
      </c>
      <c r="Q326" s="278">
        <f t="shared" si="36"/>
        <v>324</v>
      </c>
      <c r="R326" s="279">
        <v>0</v>
      </c>
    </row>
    <row r="327" spans="1:18" x14ac:dyDescent="0.25">
      <c r="A327">
        <v>325</v>
      </c>
      <c r="B327">
        <f>ROUNDUP(Commercial_Industrial_Requirements[[#This Row],[Total Parking Spaces]]*0.2,0.1)</f>
        <v>65</v>
      </c>
      <c r="C327">
        <f>ROUNDUP(Commercial_Industrial_Requirements[[#This Row],['# EV Capable Spaces]]*0.25,0.1)</f>
        <v>17</v>
      </c>
      <c r="E327">
        <v>325</v>
      </c>
      <c r="F327">
        <f t="shared" si="37"/>
        <v>33</v>
      </c>
      <c r="G327">
        <f t="shared" si="38"/>
        <v>82</v>
      </c>
      <c r="H327">
        <v>0</v>
      </c>
      <c r="J327">
        <v>325</v>
      </c>
      <c r="K327">
        <f t="shared" si="31"/>
        <v>33</v>
      </c>
      <c r="L327">
        <f t="shared" si="32"/>
        <v>82</v>
      </c>
      <c r="M327">
        <f t="shared" si="33"/>
        <v>17</v>
      </c>
      <c r="O327" s="278">
        <v>325</v>
      </c>
      <c r="P327" s="278">
        <v>0</v>
      </c>
      <c r="Q327" s="278">
        <f t="shared" si="36"/>
        <v>325</v>
      </c>
      <c r="R327" s="279">
        <v>0</v>
      </c>
    </row>
    <row r="328" spans="1:18" x14ac:dyDescent="0.25">
      <c r="A328">
        <v>326</v>
      </c>
      <c r="B328">
        <f>ROUNDUP(Commercial_Industrial_Requirements[[#This Row],[Total Parking Spaces]]*0.2,0.1)</f>
        <v>66</v>
      </c>
      <c r="C328">
        <f>ROUNDUP(Commercial_Industrial_Requirements[[#This Row],['# EV Capable Spaces]]*0.25,0.1)</f>
        <v>17</v>
      </c>
      <c r="E328">
        <v>326</v>
      </c>
      <c r="F328">
        <f t="shared" si="37"/>
        <v>33</v>
      </c>
      <c r="G328">
        <f t="shared" si="38"/>
        <v>82</v>
      </c>
      <c r="H328">
        <v>0</v>
      </c>
      <c r="J328">
        <v>326</v>
      </c>
      <c r="K328">
        <f t="shared" si="31"/>
        <v>33</v>
      </c>
      <c r="L328">
        <f t="shared" si="32"/>
        <v>82</v>
      </c>
      <c r="M328">
        <f t="shared" si="33"/>
        <v>17</v>
      </c>
      <c r="O328" s="278">
        <v>326</v>
      </c>
      <c r="P328" s="278">
        <v>0</v>
      </c>
      <c r="Q328" s="278">
        <f t="shared" si="36"/>
        <v>326</v>
      </c>
      <c r="R328" s="279">
        <v>0</v>
      </c>
    </row>
    <row r="329" spans="1:18" x14ac:dyDescent="0.25">
      <c r="A329">
        <v>327</v>
      </c>
      <c r="B329">
        <f>ROUNDUP(Commercial_Industrial_Requirements[[#This Row],[Total Parking Spaces]]*0.2,0.1)</f>
        <v>66</v>
      </c>
      <c r="C329">
        <f>ROUNDUP(Commercial_Industrial_Requirements[[#This Row],['# EV Capable Spaces]]*0.25,0.1)</f>
        <v>17</v>
      </c>
      <c r="E329">
        <v>327</v>
      </c>
      <c r="F329">
        <f t="shared" si="37"/>
        <v>33</v>
      </c>
      <c r="G329">
        <f t="shared" si="38"/>
        <v>82</v>
      </c>
      <c r="H329">
        <v>0</v>
      </c>
      <c r="J329">
        <v>327</v>
      </c>
      <c r="K329">
        <f t="shared" si="31"/>
        <v>33</v>
      </c>
      <c r="L329">
        <f t="shared" si="32"/>
        <v>82</v>
      </c>
      <c r="M329">
        <f t="shared" si="33"/>
        <v>17</v>
      </c>
      <c r="O329" s="278">
        <v>327</v>
      </c>
      <c r="P329" s="278">
        <v>0</v>
      </c>
      <c r="Q329" s="278">
        <f t="shared" si="36"/>
        <v>327</v>
      </c>
      <c r="R329" s="279">
        <v>0</v>
      </c>
    </row>
    <row r="330" spans="1:18" x14ac:dyDescent="0.25">
      <c r="A330">
        <v>328</v>
      </c>
      <c r="B330">
        <f>ROUNDUP(Commercial_Industrial_Requirements[[#This Row],[Total Parking Spaces]]*0.2,0.1)</f>
        <v>66</v>
      </c>
      <c r="C330">
        <f>ROUNDUP(Commercial_Industrial_Requirements[[#This Row],['# EV Capable Spaces]]*0.25,0.1)</f>
        <v>17</v>
      </c>
      <c r="E330">
        <v>328</v>
      </c>
      <c r="F330">
        <f t="shared" si="37"/>
        <v>33</v>
      </c>
      <c r="G330">
        <f t="shared" si="38"/>
        <v>82</v>
      </c>
      <c r="H330">
        <v>0</v>
      </c>
      <c r="J330">
        <v>328</v>
      </c>
      <c r="K330">
        <f t="shared" ref="K330:K393" si="39">ROUNDUP(J330*0.1,0.1)</f>
        <v>33</v>
      </c>
      <c r="L330">
        <f t="shared" ref="L330:L393" si="40">ROUNDUP(J330*0.25,0.1)</f>
        <v>82</v>
      </c>
      <c r="M330">
        <f t="shared" ref="M330:M393" si="41">ROUNDUP(J330*0.05,0.1)</f>
        <v>17</v>
      </c>
      <c r="O330" s="278">
        <v>328</v>
      </c>
      <c r="P330" s="278">
        <v>0</v>
      </c>
      <c r="Q330" s="278">
        <f t="shared" si="36"/>
        <v>328</v>
      </c>
      <c r="R330" s="279">
        <v>0</v>
      </c>
    </row>
    <row r="331" spans="1:18" x14ac:dyDescent="0.25">
      <c r="A331">
        <v>329</v>
      </c>
      <c r="B331">
        <f>ROUNDUP(Commercial_Industrial_Requirements[[#This Row],[Total Parking Spaces]]*0.2,0.1)</f>
        <v>66</v>
      </c>
      <c r="C331">
        <f>ROUNDUP(Commercial_Industrial_Requirements[[#This Row],['# EV Capable Spaces]]*0.25,0.1)</f>
        <v>17</v>
      </c>
      <c r="E331">
        <v>329</v>
      </c>
      <c r="F331">
        <f t="shared" si="37"/>
        <v>33</v>
      </c>
      <c r="G331">
        <f t="shared" si="38"/>
        <v>83</v>
      </c>
      <c r="H331">
        <v>0</v>
      </c>
      <c r="J331">
        <v>329</v>
      </c>
      <c r="K331">
        <f t="shared" si="39"/>
        <v>33</v>
      </c>
      <c r="L331">
        <f t="shared" si="40"/>
        <v>83</v>
      </c>
      <c r="M331">
        <f t="shared" si="41"/>
        <v>17</v>
      </c>
      <c r="O331" s="278">
        <v>329</v>
      </c>
      <c r="P331" s="278">
        <v>0</v>
      </c>
      <c r="Q331" s="278">
        <f t="shared" si="36"/>
        <v>329</v>
      </c>
      <c r="R331" s="279">
        <v>0</v>
      </c>
    </row>
    <row r="332" spans="1:18" x14ac:dyDescent="0.25">
      <c r="A332">
        <v>330</v>
      </c>
      <c r="B332">
        <f>ROUNDUP(Commercial_Industrial_Requirements[[#This Row],[Total Parking Spaces]]*0.2,0.1)</f>
        <v>66</v>
      </c>
      <c r="C332">
        <f>ROUNDUP(Commercial_Industrial_Requirements[[#This Row],['# EV Capable Spaces]]*0.25,0.1)</f>
        <v>17</v>
      </c>
      <c r="E332">
        <v>330</v>
      </c>
      <c r="F332">
        <f t="shared" si="37"/>
        <v>33</v>
      </c>
      <c r="G332">
        <f t="shared" si="38"/>
        <v>83</v>
      </c>
      <c r="H332">
        <v>0</v>
      </c>
      <c r="J332">
        <v>330</v>
      </c>
      <c r="K332">
        <f t="shared" si="39"/>
        <v>33</v>
      </c>
      <c r="L332">
        <f t="shared" si="40"/>
        <v>83</v>
      </c>
      <c r="M332">
        <f t="shared" si="41"/>
        <v>17</v>
      </c>
      <c r="O332" s="278">
        <v>330</v>
      </c>
      <c r="P332" s="278">
        <v>0</v>
      </c>
      <c r="Q332" s="278">
        <f t="shared" si="36"/>
        <v>330</v>
      </c>
      <c r="R332" s="279">
        <v>0</v>
      </c>
    </row>
    <row r="333" spans="1:18" x14ac:dyDescent="0.25">
      <c r="A333">
        <v>331</v>
      </c>
      <c r="B333">
        <f>ROUNDUP(Commercial_Industrial_Requirements[[#This Row],[Total Parking Spaces]]*0.2,0.1)</f>
        <v>67</v>
      </c>
      <c r="C333">
        <f>ROUNDUP(Commercial_Industrial_Requirements[[#This Row],['# EV Capable Spaces]]*0.25,0.1)</f>
        <v>17</v>
      </c>
      <c r="E333">
        <v>331</v>
      </c>
      <c r="F333">
        <f t="shared" si="37"/>
        <v>34</v>
      </c>
      <c r="G333">
        <f t="shared" si="38"/>
        <v>83</v>
      </c>
      <c r="H333">
        <v>0</v>
      </c>
      <c r="J333">
        <v>331</v>
      </c>
      <c r="K333">
        <f t="shared" si="39"/>
        <v>34</v>
      </c>
      <c r="L333">
        <f t="shared" si="40"/>
        <v>83</v>
      </c>
      <c r="M333">
        <f t="shared" si="41"/>
        <v>17</v>
      </c>
      <c r="O333" s="278">
        <v>331</v>
      </c>
      <c r="P333" s="278">
        <v>0</v>
      </c>
      <c r="Q333" s="278">
        <f t="shared" si="36"/>
        <v>331</v>
      </c>
      <c r="R333" s="279">
        <v>0</v>
      </c>
    </row>
    <row r="334" spans="1:18" x14ac:dyDescent="0.25">
      <c r="A334">
        <v>332</v>
      </c>
      <c r="B334">
        <f>ROUNDUP(Commercial_Industrial_Requirements[[#This Row],[Total Parking Spaces]]*0.2,0.1)</f>
        <v>67</v>
      </c>
      <c r="C334">
        <f>ROUNDUP(Commercial_Industrial_Requirements[[#This Row],['# EV Capable Spaces]]*0.25,0.1)</f>
        <v>17</v>
      </c>
      <c r="E334">
        <v>332</v>
      </c>
      <c r="F334">
        <f t="shared" si="37"/>
        <v>34</v>
      </c>
      <c r="G334">
        <f t="shared" si="38"/>
        <v>83</v>
      </c>
      <c r="H334">
        <v>0</v>
      </c>
      <c r="J334">
        <v>332</v>
      </c>
      <c r="K334">
        <f t="shared" si="39"/>
        <v>34</v>
      </c>
      <c r="L334">
        <f t="shared" si="40"/>
        <v>83</v>
      </c>
      <c r="M334">
        <f t="shared" si="41"/>
        <v>17</v>
      </c>
      <c r="O334" s="278">
        <v>332</v>
      </c>
      <c r="P334" s="278">
        <v>0</v>
      </c>
      <c r="Q334" s="278">
        <f t="shared" si="36"/>
        <v>332</v>
      </c>
      <c r="R334" s="279">
        <v>0</v>
      </c>
    </row>
    <row r="335" spans="1:18" x14ac:dyDescent="0.25">
      <c r="A335">
        <v>333</v>
      </c>
      <c r="B335">
        <f>ROUNDUP(Commercial_Industrial_Requirements[[#This Row],[Total Parking Spaces]]*0.2,0.1)</f>
        <v>67</v>
      </c>
      <c r="C335">
        <f>ROUNDUP(Commercial_Industrial_Requirements[[#This Row],['# EV Capable Spaces]]*0.25,0.1)</f>
        <v>17</v>
      </c>
      <c r="E335">
        <v>333</v>
      </c>
      <c r="F335">
        <f t="shared" si="37"/>
        <v>34</v>
      </c>
      <c r="G335">
        <f t="shared" si="38"/>
        <v>84</v>
      </c>
      <c r="H335">
        <v>0</v>
      </c>
      <c r="J335">
        <v>333</v>
      </c>
      <c r="K335">
        <f t="shared" si="39"/>
        <v>34</v>
      </c>
      <c r="L335">
        <f t="shared" si="40"/>
        <v>84</v>
      </c>
      <c r="M335">
        <f t="shared" si="41"/>
        <v>17</v>
      </c>
      <c r="O335" s="278">
        <v>333</v>
      </c>
      <c r="P335" s="278">
        <v>0</v>
      </c>
      <c r="Q335" s="278">
        <f t="shared" si="36"/>
        <v>333</v>
      </c>
      <c r="R335" s="279">
        <v>0</v>
      </c>
    </row>
    <row r="336" spans="1:18" x14ac:dyDescent="0.25">
      <c r="A336">
        <v>334</v>
      </c>
      <c r="B336">
        <f>ROUNDUP(Commercial_Industrial_Requirements[[#This Row],[Total Parking Spaces]]*0.2,0.1)</f>
        <v>67</v>
      </c>
      <c r="C336">
        <f>ROUNDUP(Commercial_Industrial_Requirements[[#This Row],['# EV Capable Spaces]]*0.25,0.1)</f>
        <v>17</v>
      </c>
      <c r="E336">
        <v>334</v>
      </c>
      <c r="F336">
        <f t="shared" si="37"/>
        <v>34</v>
      </c>
      <c r="G336">
        <f t="shared" si="38"/>
        <v>84</v>
      </c>
      <c r="H336">
        <v>0</v>
      </c>
      <c r="J336">
        <v>334</v>
      </c>
      <c r="K336">
        <f t="shared" si="39"/>
        <v>34</v>
      </c>
      <c r="L336">
        <f t="shared" si="40"/>
        <v>84</v>
      </c>
      <c r="M336">
        <f t="shared" si="41"/>
        <v>17</v>
      </c>
      <c r="O336" s="278">
        <v>334</v>
      </c>
      <c r="P336" s="278">
        <v>0</v>
      </c>
      <c r="Q336" s="278">
        <f t="shared" si="36"/>
        <v>334</v>
      </c>
      <c r="R336" s="279">
        <v>0</v>
      </c>
    </row>
    <row r="337" spans="1:18" x14ac:dyDescent="0.25">
      <c r="A337">
        <v>335</v>
      </c>
      <c r="B337">
        <f>ROUNDUP(Commercial_Industrial_Requirements[[#This Row],[Total Parking Spaces]]*0.2,0.1)</f>
        <v>67</v>
      </c>
      <c r="C337">
        <f>ROUNDUP(Commercial_Industrial_Requirements[[#This Row],['# EV Capable Spaces]]*0.25,0.1)</f>
        <v>17</v>
      </c>
      <c r="E337">
        <v>335</v>
      </c>
      <c r="F337">
        <f t="shared" si="37"/>
        <v>34</v>
      </c>
      <c r="G337">
        <f t="shared" si="38"/>
        <v>84</v>
      </c>
      <c r="H337">
        <v>0</v>
      </c>
      <c r="J337">
        <v>335</v>
      </c>
      <c r="K337">
        <f t="shared" si="39"/>
        <v>34</v>
      </c>
      <c r="L337">
        <f t="shared" si="40"/>
        <v>84</v>
      </c>
      <c r="M337">
        <f t="shared" si="41"/>
        <v>17</v>
      </c>
      <c r="O337" s="278">
        <v>335</v>
      </c>
      <c r="P337" s="278">
        <v>0</v>
      </c>
      <c r="Q337" s="278">
        <f t="shared" si="36"/>
        <v>335</v>
      </c>
      <c r="R337" s="279">
        <v>0</v>
      </c>
    </row>
    <row r="338" spans="1:18" x14ac:dyDescent="0.25">
      <c r="A338">
        <v>336</v>
      </c>
      <c r="B338">
        <f>ROUNDUP(Commercial_Industrial_Requirements[[#This Row],[Total Parking Spaces]]*0.2,0.1)</f>
        <v>68</v>
      </c>
      <c r="C338">
        <f>ROUNDUP(Commercial_Industrial_Requirements[[#This Row],['# EV Capable Spaces]]*0.25,0.1)</f>
        <v>17</v>
      </c>
      <c r="E338">
        <v>336</v>
      </c>
      <c r="F338">
        <f t="shared" si="37"/>
        <v>34</v>
      </c>
      <c r="G338">
        <f t="shared" si="38"/>
        <v>84</v>
      </c>
      <c r="H338">
        <v>0</v>
      </c>
      <c r="J338">
        <v>336</v>
      </c>
      <c r="K338">
        <f t="shared" si="39"/>
        <v>34</v>
      </c>
      <c r="L338">
        <f t="shared" si="40"/>
        <v>84</v>
      </c>
      <c r="M338">
        <f t="shared" si="41"/>
        <v>17</v>
      </c>
      <c r="O338" s="278">
        <v>336</v>
      </c>
      <c r="P338" s="278">
        <v>0</v>
      </c>
      <c r="Q338" s="278">
        <f t="shared" si="36"/>
        <v>336</v>
      </c>
      <c r="R338" s="279">
        <v>0</v>
      </c>
    </row>
    <row r="339" spans="1:18" x14ac:dyDescent="0.25">
      <c r="A339">
        <v>337</v>
      </c>
      <c r="B339">
        <f>ROUNDUP(Commercial_Industrial_Requirements[[#This Row],[Total Parking Spaces]]*0.2,0.1)</f>
        <v>68</v>
      </c>
      <c r="C339">
        <f>ROUNDUP(Commercial_Industrial_Requirements[[#This Row],['# EV Capable Spaces]]*0.25,0.1)</f>
        <v>17</v>
      </c>
      <c r="E339">
        <v>337</v>
      </c>
      <c r="F339">
        <f t="shared" si="37"/>
        <v>34</v>
      </c>
      <c r="G339">
        <f t="shared" si="38"/>
        <v>85</v>
      </c>
      <c r="H339">
        <v>0</v>
      </c>
      <c r="J339">
        <v>337</v>
      </c>
      <c r="K339">
        <f t="shared" si="39"/>
        <v>34</v>
      </c>
      <c r="L339">
        <f t="shared" si="40"/>
        <v>85</v>
      </c>
      <c r="M339">
        <f t="shared" si="41"/>
        <v>17</v>
      </c>
      <c r="O339" s="278">
        <v>337</v>
      </c>
      <c r="P339" s="278">
        <v>0</v>
      </c>
      <c r="Q339" s="278">
        <f t="shared" ref="Q339:Q402" si="42">O339</f>
        <v>337</v>
      </c>
      <c r="R339" s="279">
        <v>0</v>
      </c>
    </row>
    <row r="340" spans="1:18" x14ac:dyDescent="0.25">
      <c r="A340">
        <v>338</v>
      </c>
      <c r="B340">
        <f>ROUNDUP(Commercial_Industrial_Requirements[[#This Row],[Total Parking Spaces]]*0.2,0.1)</f>
        <v>68</v>
      </c>
      <c r="C340">
        <f>ROUNDUP(Commercial_Industrial_Requirements[[#This Row],['# EV Capable Spaces]]*0.25,0.1)</f>
        <v>17</v>
      </c>
      <c r="E340">
        <v>338</v>
      </c>
      <c r="F340">
        <f t="shared" si="37"/>
        <v>34</v>
      </c>
      <c r="G340">
        <f t="shared" si="38"/>
        <v>85</v>
      </c>
      <c r="H340">
        <v>0</v>
      </c>
      <c r="J340">
        <v>338</v>
      </c>
      <c r="K340">
        <f t="shared" si="39"/>
        <v>34</v>
      </c>
      <c r="L340">
        <f t="shared" si="40"/>
        <v>85</v>
      </c>
      <c r="M340">
        <f t="shared" si="41"/>
        <v>17</v>
      </c>
      <c r="O340" s="278">
        <v>338</v>
      </c>
      <c r="P340" s="278">
        <v>0</v>
      </c>
      <c r="Q340" s="278">
        <f t="shared" si="42"/>
        <v>338</v>
      </c>
      <c r="R340" s="279">
        <v>0</v>
      </c>
    </row>
    <row r="341" spans="1:18" x14ac:dyDescent="0.25">
      <c r="A341">
        <v>339</v>
      </c>
      <c r="B341">
        <f>ROUNDUP(Commercial_Industrial_Requirements[[#This Row],[Total Parking Spaces]]*0.2,0.1)</f>
        <v>68</v>
      </c>
      <c r="C341">
        <f>ROUNDUP(Commercial_Industrial_Requirements[[#This Row],['# EV Capable Spaces]]*0.25,0.1)</f>
        <v>17</v>
      </c>
      <c r="E341">
        <v>339</v>
      </c>
      <c r="F341">
        <f t="shared" si="37"/>
        <v>34</v>
      </c>
      <c r="G341">
        <f t="shared" si="38"/>
        <v>85</v>
      </c>
      <c r="H341">
        <v>0</v>
      </c>
      <c r="J341">
        <v>339</v>
      </c>
      <c r="K341">
        <f t="shared" si="39"/>
        <v>34</v>
      </c>
      <c r="L341">
        <f t="shared" si="40"/>
        <v>85</v>
      </c>
      <c r="M341">
        <f t="shared" si="41"/>
        <v>17</v>
      </c>
      <c r="O341" s="278">
        <v>339</v>
      </c>
      <c r="P341" s="278">
        <v>0</v>
      </c>
      <c r="Q341" s="278">
        <f t="shared" si="42"/>
        <v>339</v>
      </c>
      <c r="R341" s="279">
        <v>0</v>
      </c>
    </row>
    <row r="342" spans="1:18" x14ac:dyDescent="0.25">
      <c r="A342">
        <v>340</v>
      </c>
      <c r="B342">
        <f>ROUNDUP(Commercial_Industrial_Requirements[[#This Row],[Total Parking Spaces]]*0.2,0.1)</f>
        <v>68</v>
      </c>
      <c r="C342">
        <f>ROUNDUP(Commercial_Industrial_Requirements[[#This Row],['# EV Capable Spaces]]*0.25,0.1)</f>
        <v>17</v>
      </c>
      <c r="E342">
        <v>340</v>
      </c>
      <c r="F342">
        <f t="shared" si="37"/>
        <v>34</v>
      </c>
      <c r="G342">
        <f t="shared" si="38"/>
        <v>85</v>
      </c>
      <c r="H342">
        <v>0</v>
      </c>
      <c r="J342">
        <v>340</v>
      </c>
      <c r="K342">
        <f t="shared" si="39"/>
        <v>34</v>
      </c>
      <c r="L342">
        <f t="shared" si="40"/>
        <v>85</v>
      </c>
      <c r="M342">
        <f t="shared" si="41"/>
        <v>17</v>
      </c>
      <c r="O342" s="278">
        <v>340</v>
      </c>
      <c r="P342" s="278">
        <v>0</v>
      </c>
      <c r="Q342" s="278">
        <f t="shared" si="42"/>
        <v>340</v>
      </c>
      <c r="R342" s="279">
        <v>0</v>
      </c>
    </row>
    <row r="343" spans="1:18" x14ac:dyDescent="0.25">
      <c r="A343">
        <v>341</v>
      </c>
      <c r="B343">
        <f>ROUNDUP(Commercial_Industrial_Requirements[[#This Row],[Total Parking Spaces]]*0.2,0.1)</f>
        <v>69</v>
      </c>
      <c r="C343">
        <f>ROUNDUP(Commercial_Industrial_Requirements[[#This Row],['# EV Capable Spaces]]*0.25,0.1)</f>
        <v>18</v>
      </c>
      <c r="E343">
        <v>341</v>
      </c>
      <c r="F343">
        <f t="shared" si="37"/>
        <v>35</v>
      </c>
      <c r="G343">
        <f t="shared" si="38"/>
        <v>86</v>
      </c>
      <c r="H343">
        <v>0</v>
      </c>
      <c r="J343">
        <v>341</v>
      </c>
      <c r="K343">
        <f t="shared" si="39"/>
        <v>35</v>
      </c>
      <c r="L343">
        <f t="shared" si="40"/>
        <v>86</v>
      </c>
      <c r="M343">
        <f t="shared" si="41"/>
        <v>18</v>
      </c>
      <c r="O343" s="278">
        <v>341</v>
      </c>
      <c r="P343" s="278">
        <v>0</v>
      </c>
      <c r="Q343" s="278">
        <f t="shared" si="42"/>
        <v>341</v>
      </c>
      <c r="R343" s="279">
        <v>0</v>
      </c>
    </row>
    <row r="344" spans="1:18" x14ac:dyDescent="0.25">
      <c r="A344">
        <v>342</v>
      </c>
      <c r="B344">
        <f>ROUNDUP(Commercial_Industrial_Requirements[[#This Row],[Total Parking Spaces]]*0.2,0.1)</f>
        <v>69</v>
      </c>
      <c r="C344">
        <f>ROUNDUP(Commercial_Industrial_Requirements[[#This Row],['# EV Capable Spaces]]*0.25,0.1)</f>
        <v>18</v>
      </c>
      <c r="E344">
        <v>342</v>
      </c>
      <c r="F344">
        <f t="shared" si="37"/>
        <v>35</v>
      </c>
      <c r="G344">
        <f t="shared" si="38"/>
        <v>86</v>
      </c>
      <c r="H344">
        <v>0</v>
      </c>
      <c r="J344">
        <v>342</v>
      </c>
      <c r="K344">
        <f t="shared" si="39"/>
        <v>35</v>
      </c>
      <c r="L344">
        <f t="shared" si="40"/>
        <v>86</v>
      </c>
      <c r="M344">
        <f t="shared" si="41"/>
        <v>18</v>
      </c>
      <c r="O344" s="278">
        <v>342</v>
      </c>
      <c r="P344" s="278">
        <v>0</v>
      </c>
      <c r="Q344" s="278">
        <f t="shared" si="42"/>
        <v>342</v>
      </c>
      <c r="R344" s="279">
        <v>0</v>
      </c>
    </row>
    <row r="345" spans="1:18" x14ac:dyDescent="0.25">
      <c r="A345">
        <v>343</v>
      </c>
      <c r="B345">
        <f>ROUNDUP(Commercial_Industrial_Requirements[[#This Row],[Total Parking Spaces]]*0.2,0.1)</f>
        <v>69</v>
      </c>
      <c r="C345">
        <f>ROUNDUP(Commercial_Industrial_Requirements[[#This Row],['# EV Capable Spaces]]*0.25,0.1)</f>
        <v>18</v>
      </c>
      <c r="E345">
        <v>343</v>
      </c>
      <c r="F345">
        <f t="shared" si="37"/>
        <v>35</v>
      </c>
      <c r="G345">
        <f t="shared" si="38"/>
        <v>86</v>
      </c>
      <c r="H345">
        <v>0</v>
      </c>
      <c r="J345">
        <v>343</v>
      </c>
      <c r="K345">
        <f t="shared" si="39"/>
        <v>35</v>
      </c>
      <c r="L345">
        <f t="shared" si="40"/>
        <v>86</v>
      </c>
      <c r="M345">
        <f t="shared" si="41"/>
        <v>18</v>
      </c>
      <c r="O345" s="278">
        <v>343</v>
      </c>
      <c r="P345" s="278">
        <v>0</v>
      </c>
      <c r="Q345" s="278">
        <f t="shared" si="42"/>
        <v>343</v>
      </c>
      <c r="R345" s="279">
        <v>0</v>
      </c>
    </row>
    <row r="346" spans="1:18" x14ac:dyDescent="0.25">
      <c r="A346">
        <v>344</v>
      </c>
      <c r="B346">
        <f>ROUNDUP(Commercial_Industrial_Requirements[[#This Row],[Total Parking Spaces]]*0.2,0.1)</f>
        <v>69</v>
      </c>
      <c r="C346">
        <f>ROUNDUP(Commercial_Industrial_Requirements[[#This Row],['# EV Capable Spaces]]*0.25,0.1)</f>
        <v>18</v>
      </c>
      <c r="E346">
        <v>344</v>
      </c>
      <c r="F346">
        <f t="shared" si="37"/>
        <v>35</v>
      </c>
      <c r="G346">
        <f t="shared" si="38"/>
        <v>86</v>
      </c>
      <c r="H346">
        <v>0</v>
      </c>
      <c r="J346">
        <v>344</v>
      </c>
      <c r="K346">
        <f t="shared" si="39"/>
        <v>35</v>
      </c>
      <c r="L346">
        <f t="shared" si="40"/>
        <v>86</v>
      </c>
      <c r="M346">
        <f t="shared" si="41"/>
        <v>18</v>
      </c>
      <c r="O346" s="278">
        <v>344</v>
      </c>
      <c r="P346" s="278">
        <v>0</v>
      </c>
      <c r="Q346" s="278">
        <f t="shared" si="42"/>
        <v>344</v>
      </c>
      <c r="R346" s="279">
        <v>0</v>
      </c>
    </row>
    <row r="347" spans="1:18" x14ac:dyDescent="0.25">
      <c r="A347">
        <v>345</v>
      </c>
      <c r="B347">
        <f>ROUNDUP(Commercial_Industrial_Requirements[[#This Row],[Total Parking Spaces]]*0.2,0.1)</f>
        <v>69</v>
      </c>
      <c r="C347">
        <f>ROUNDUP(Commercial_Industrial_Requirements[[#This Row],['# EV Capable Spaces]]*0.25,0.1)</f>
        <v>18</v>
      </c>
      <c r="E347">
        <v>345</v>
      </c>
      <c r="F347">
        <f t="shared" si="37"/>
        <v>35</v>
      </c>
      <c r="G347">
        <f t="shared" si="38"/>
        <v>87</v>
      </c>
      <c r="H347">
        <v>0</v>
      </c>
      <c r="J347">
        <v>345</v>
      </c>
      <c r="K347">
        <f t="shared" si="39"/>
        <v>35</v>
      </c>
      <c r="L347">
        <f t="shared" si="40"/>
        <v>87</v>
      </c>
      <c r="M347">
        <f t="shared" si="41"/>
        <v>18</v>
      </c>
      <c r="O347" s="278">
        <v>345</v>
      </c>
      <c r="P347" s="278">
        <v>0</v>
      </c>
      <c r="Q347" s="278">
        <f t="shared" si="42"/>
        <v>345</v>
      </c>
      <c r="R347" s="279">
        <v>0</v>
      </c>
    </row>
    <row r="348" spans="1:18" x14ac:dyDescent="0.25">
      <c r="A348">
        <v>346</v>
      </c>
      <c r="B348">
        <f>ROUNDUP(Commercial_Industrial_Requirements[[#This Row],[Total Parking Spaces]]*0.2,0.1)</f>
        <v>70</v>
      </c>
      <c r="C348">
        <f>ROUNDUP(Commercial_Industrial_Requirements[[#This Row],['# EV Capable Spaces]]*0.25,0.1)</f>
        <v>18</v>
      </c>
      <c r="E348">
        <v>346</v>
      </c>
      <c r="F348">
        <f t="shared" si="37"/>
        <v>35</v>
      </c>
      <c r="G348">
        <f t="shared" si="38"/>
        <v>87</v>
      </c>
      <c r="H348">
        <v>0</v>
      </c>
      <c r="J348">
        <v>346</v>
      </c>
      <c r="K348">
        <f t="shared" si="39"/>
        <v>35</v>
      </c>
      <c r="L348">
        <f t="shared" si="40"/>
        <v>87</v>
      </c>
      <c r="M348">
        <f t="shared" si="41"/>
        <v>18</v>
      </c>
      <c r="O348" s="278">
        <v>346</v>
      </c>
      <c r="P348" s="278">
        <v>0</v>
      </c>
      <c r="Q348" s="278">
        <f t="shared" si="42"/>
        <v>346</v>
      </c>
      <c r="R348" s="279">
        <v>0</v>
      </c>
    </row>
    <row r="349" spans="1:18" x14ac:dyDescent="0.25">
      <c r="A349">
        <v>347</v>
      </c>
      <c r="B349">
        <f>ROUNDUP(Commercial_Industrial_Requirements[[#This Row],[Total Parking Spaces]]*0.2,0.1)</f>
        <v>70</v>
      </c>
      <c r="C349">
        <f>ROUNDUP(Commercial_Industrial_Requirements[[#This Row],['# EV Capable Spaces]]*0.25,0.1)</f>
        <v>18</v>
      </c>
      <c r="E349">
        <v>347</v>
      </c>
      <c r="F349">
        <f t="shared" si="37"/>
        <v>35</v>
      </c>
      <c r="G349">
        <f t="shared" si="38"/>
        <v>87</v>
      </c>
      <c r="H349">
        <v>0</v>
      </c>
      <c r="J349">
        <v>347</v>
      </c>
      <c r="K349">
        <f t="shared" si="39"/>
        <v>35</v>
      </c>
      <c r="L349">
        <f t="shared" si="40"/>
        <v>87</v>
      </c>
      <c r="M349">
        <f t="shared" si="41"/>
        <v>18</v>
      </c>
      <c r="O349" s="278">
        <v>347</v>
      </c>
      <c r="P349" s="278">
        <v>0</v>
      </c>
      <c r="Q349" s="278">
        <f t="shared" si="42"/>
        <v>347</v>
      </c>
      <c r="R349" s="279">
        <v>0</v>
      </c>
    </row>
    <row r="350" spans="1:18" x14ac:dyDescent="0.25">
      <c r="A350">
        <v>348</v>
      </c>
      <c r="B350">
        <f>ROUNDUP(Commercial_Industrial_Requirements[[#This Row],[Total Parking Spaces]]*0.2,0.1)</f>
        <v>70</v>
      </c>
      <c r="C350">
        <f>ROUNDUP(Commercial_Industrial_Requirements[[#This Row],['# EV Capable Spaces]]*0.25,0.1)</f>
        <v>18</v>
      </c>
      <c r="E350">
        <v>348</v>
      </c>
      <c r="F350">
        <f t="shared" si="37"/>
        <v>35</v>
      </c>
      <c r="G350">
        <f t="shared" si="38"/>
        <v>87</v>
      </c>
      <c r="H350">
        <v>0</v>
      </c>
      <c r="J350">
        <v>348</v>
      </c>
      <c r="K350">
        <f t="shared" si="39"/>
        <v>35</v>
      </c>
      <c r="L350">
        <f t="shared" si="40"/>
        <v>87</v>
      </c>
      <c r="M350">
        <f t="shared" si="41"/>
        <v>18</v>
      </c>
      <c r="O350" s="278">
        <v>348</v>
      </c>
      <c r="P350" s="278">
        <v>0</v>
      </c>
      <c r="Q350" s="278">
        <f t="shared" si="42"/>
        <v>348</v>
      </c>
      <c r="R350" s="279">
        <v>0</v>
      </c>
    </row>
    <row r="351" spans="1:18" x14ac:dyDescent="0.25">
      <c r="A351">
        <v>349</v>
      </c>
      <c r="B351">
        <f>ROUNDUP(Commercial_Industrial_Requirements[[#This Row],[Total Parking Spaces]]*0.2,0.1)</f>
        <v>70</v>
      </c>
      <c r="C351">
        <f>ROUNDUP(Commercial_Industrial_Requirements[[#This Row],['# EV Capable Spaces]]*0.25,0.1)</f>
        <v>18</v>
      </c>
      <c r="E351">
        <v>349</v>
      </c>
      <c r="F351">
        <f t="shared" si="37"/>
        <v>35</v>
      </c>
      <c r="G351">
        <f t="shared" si="38"/>
        <v>88</v>
      </c>
      <c r="H351">
        <v>0</v>
      </c>
      <c r="J351">
        <v>349</v>
      </c>
      <c r="K351">
        <f t="shared" si="39"/>
        <v>35</v>
      </c>
      <c r="L351">
        <f t="shared" si="40"/>
        <v>88</v>
      </c>
      <c r="M351">
        <f t="shared" si="41"/>
        <v>18</v>
      </c>
      <c r="O351" s="278">
        <v>349</v>
      </c>
      <c r="P351" s="278">
        <v>0</v>
      </c>
      <c r="Q351" s="278">
        <f t="shared" si="42"/>
        <v>349</v>
      </c>
      <c r="R351" s="279">
        <v>0</v>
      </c>
    </row>
    <row r="352" spans="1:18" x14ac:dyDescent="0.25">
      <c r="A352">
        <v>350</v>
      </c>
      <c r="B352">
        <f>ROUNDUP(Commercial_Industrial_Requirements[[#This Row],[Total Parking Spaces]]*0.2,0.1)</f>
        <v>70</v>
      </c>
      <c r="C352">
        <f>ROUNDUP(Commercial_Industrial_Requirements[[#This Row],['# EV Capable Spaces]]*0.25,0.1)</f>
        <v>18</v>
      </c>
      <c r="E352">
        <v>350</v>
      </c>
      <c r="F352">
        <f t="shared" si="37"/>
        <v>35</v>
      </c>
      <c r="G352">
        <f t="shared" si="38"/>
        <v>88</v>
      </c>
      <c r="H352">
        <v>0</v>
      </c>
      <c r="J352">
        <v>350</v>
      </c>
      <c r="K352">
        <f t="shared" si="39"/>
        <v>35</v>
      </c>
      <c r="L352">
        <f t="shared" si="40"/>
        <v>88</v>
      </c>
      <c r="M352">
        <f t="shared" si="41"/>
        <v>18</v>
      </c>
      <c r="O352" s="278">
        <v>350</v>
      </c>
      <c r="P352" s="278">
        <v>0</v>
      </c>
      <c r="Q352" s="278">
        <f t="shared" si="42"/>
        <v>350</v>
      </c>
      <c r="R352" s="279">
        <v>0</v>
      </c>
    </row>
    <row r="353" spans="1:18" x14ac:dyDescent="0.25">
      <c r="A353">
        <v>351</v>
      </c>
      <c r="B353">
        <f>ROUNDUP(Commercial_Industrial_Requirements[[#This Row],[Total Parking Spaces]]*0.2,0.1)</f>
        <v>71</v>
      </c>
      <c r="C353">
        <f>ROUNDUP(Commercial_Industrial_Requirements[[#This Row],['# EV Capable Spaces]]*0.25,0.1)</f>
        <v>18</v>
      </c>
      <c r="E353">
        <v>351</v>
      </c>
      <c r="F353">
        <f t="shared" si="37"/>
        <v>36</v>
      </c>
      <c r="G353">
        <f t="shared" si="38"/>
        <v>88</v>
      </c>
      <c r="H353">
        <v>0</v>
      </c>
      <c r="J353">
        <v>351</v>
      </c>
      <c r="K353">
        <f t="shared" si="39"/>
        <v>36</v>
      </c>
      <c r="L353">
        <f t="shared" si="40"/>
        <v>88</v>
      </c>
      <c r="M353">
        <f t="shared" si="41"/>
        <v>18</v>
      </c>
      <c r="O353" s="278">
        <v>351</v>
      </c>
      <c r="P353" s="278">
        <v>0</v>
      </c>
      <c r="Q353" s="278">
        <f t="shared" si="42"/>
        <v>351</v>
      </c>
      <c r="R353" s="279">
        <v>0</v>
      </c>
    </row>
    <row r="354" spans="1:18" x14ac:dyDescent="0.25">
      <c r="A354">
        <v>352</v>
      </c>
      <c r="B354">
        <f>ROUNDUP(Commercial_Industrial_Requirements[[#This Row],[Total Parking Spaces]]*0.2,0.1)</f>
        <v>71</v>
      </c>
      <c r="C354">
        <f>ROUNDUP(Commercial_Industrial_Requirements[[#This Row],['# EV Capable Spaces]]*0.25,0.1)</f>
        <v>18</v>
      </c>
      <c r="E354">
        <v>352</v>
      </c>
      <c r="F354">
        <f t="shared" si="37"/>
        <v>36</v>
      </c>
      <c r="G354">
        <f t="shared" si="38"/>
        <v>88</v>
      </c>
      <c r="H354">
        <v>0</v>
      </c>
      <c r="J354">
        <v>352</v>
      </c>
      <c r="K354">
        <f t="shared" si="39"/>
        <v>36</v>
      </c>
      <c r="L354">
        <f t="shared" si="40"/>
        <v>88</v>
      </c>
      <c r="M354">
        <f t="shared" si="41"/>
        <v>18</v>
      </c>
      <c r="O354" s="278">
        <v>352</v>
      </c>
      <c r="P354" s="278">
        <v>0</v>
      </c>
      <c r="Q354" s="278">
        <f t="shared" si="42"/>
        <v>352</v>
      </c>
      <c r="R354" s="279">
        <v>0</v>
      </c>
    </row>
    <row r="355" spans="1:18" x14ac:dyDescent="0.25">
      <c r="A355">
        <v>353</v>
      </c>
      <c r="B355">
        <f>ROUNDUP(Commercial_Industrial_Requirements[[#This Row],[Total Parking Spaces]]*0.2,0.1)</f>
        <v>71</v>
      </c>
      <c r="C355">
        <f>ROUNDUP(Commercial_Industrial_Requirements[[#This Row],['# EV Capable Spaces]]*0.25,0.1)</f>
        <v>18</v>
      </c>
      <c r="E355">
        <v>353</v>
      </c>
      <c r="F355">
        <f t="shared" si="37"/>
        <v>36</v>
      </c>
      <c r="G355">
        <f t="shared" si="38"/>
        <v>89</v>
      </c>
      <c r="H355">
        <v>0</v>
      </c>
      <c r="J355">
        <v>353</v>
      </c>
      <c r="K355">
        <f t="shared" si="39"/>
        <v>36</v>
      </c>
      <c r="L355">
        <f t="shared" si="40"/>
        <v>89</v>
      </c>
      <c r="M355">
        <f t="shared" si="41"/>
        <v>18</v>
      </c>
      <c r="O355" s="278">
        <v>353</v>
      </c>
      <c r="P355" s="278">
        <v>0</v>
      </c>
      <c r="Q355" s="278">
        <f t="shared" si="42"/>
        <v>353</v>
      </c>
      <c r="R355" s="279">
        <v>0</v>
      </c>
    </row>
    <row r="356" spans="1:18" x14ac:dyDescent="0.25">
      <c r="A356">
        <v>354</v>
      </c>
      <c r="B356">
        <f>ROUNDUP(Commercial_Industrial_Requirements[[#This Row],[Total Parking Spaces]]*0.2,0.1)</f>
        <v>71</v>
      </c>
      <c r="C356">
        <f>ROUNDUP(Commercial_Industrial_Requirements[[#This Row],['# EV Capable Spaces]]*0.25,0.1)</f>
        <v>18</v>
      </c>
      <c r="E356">
        <v>354</v>
      </c>
      <c r="F356">
        <f t="shared" si="37"/>
        <v>36</v>
      </c>
      <c r="G356">
        <f t="shared" si="38"/>
        <v>89</v>
      </c>
      <c r="H356">
        <v>0</v>
      </c>
      <c r="J356">
        <v>354</v>
      </c>
      <c r="K356">
        <f t="shared" si="39"/>
        <v>36</v>
      </c>
      <c r="L356">
        <f t="shared" si="40"/>
        <v>89</v>
      </c>
      <c r="M356">
        <f t="shared" si="41"/>
        <v>18</v>
      </c>
      <c r="O356" s="278">
        <v>354</v>
      </c>
      <c r="P356" s="278">
        <v>0</v>
      </c>
      <c r="Q356" s="278">
        <f t="shared" si="42"/>
        <v>354</v>
      </c>
      <c r="R356" s="279">
        <v>0</v>
      </c>
    </row>
    <row r="357" spans="1:18" x14ac:dyDescent="0.25">
      <c r="A357">
        <v>355</v>
      </c>
      <c r="B357">
        <f>ROUNDUP(Commercial_Industrial_Requirements[[#This Row],[Total Parking Spaces]]*0.2,0.1)</f>
        <v>71</v>
      </c>
      <c r="C357">
        <f>ROUNDUP(Commercial_Industrial_Requirements[[#This Row],['# EV Capable Spaces]]*0.25,0.1)</f>
        <v>18</v>
      </c>
      <c r="E357">
        <v>355</v>
      </c>
      <c r="F357">
        <f t="shared" si="37"/>
        <v>36</v>
      </c>
      <c r="G357">
        <f t="shared" si="38"/>
        <v>89</v>
      </c>
      <c r="H357">
        <v>0</v>
      </c>
      <c r="J357">
        <v>355</v>
      </c>
      <c r="K357">
        <f t="shared" si="39"/>
        <v>36</v>
      </c>
      <c r="L357">
        <f t="shared" si="40"/>
        <v>89</v>
      </c>
      <c r="M357">
        <f t="shared" si="41"/>
        <v>18</v>
      </c>
      <c r="O357" s="278">
        <v>355</v>
      </c>
      <c r="P357" s="278">
        <v>0</v>
      </c>
      <c r="Q357" s="278">
        <f t="shared" si="42"/>
        <v>355</v>
      </c>
      <c r="R357" s="279">
        <v>0</v>
      </c>
    </row>
    <row r="358" spans="1:18" x14ac:dyDescent="0.25">
      <c r="A358">
        <v>356</v>
      </c>
      <c r="B358">
        <f>ROUNDUP(Commercial_Industrial_Requirements[[#This Row],[Total Parking Spaces]]*0.2,0.1)</f>
        <v>72</v>
      </c>
      <c r="C358">
        <f>ROUNDUP(Commercial_Industrial_Requirements[[#This Row],['# EV Capable Spaces]]*0.25,0.1)</f>
        <v>18</v>
      </c>
      <c r="E358">
        <v>356</v>
      </c>
      <c r="F358">
        <f t="shared" si="37"/>
        <v>36</v>
      </c>
      <c r="G358">
        <f t="shared" si="38"/>
        <v>89</v>
      </c>
      <c r="H358">
        <v>0</v>
      </c>
      <c r="J358">
        <v>356</v>
      </c>
      <c r="K358">
        <f t="shared" si="39"/>
        <v>36</v>
      </c>
      <c r="L358">
        <f t="shared" si="40"/>
        <v>89</v>
      </c>
      <c r="M358">
        <f t="shared" si="41"/>
        <v>18</v>
      </c>
      <c r="O358" s="278">
        <v>356</v>
      </c>
      <c r="P358" s="278">
        <v>0</v>
      </c>
      <c r="Q358" s="278">
        <f t="shared" si="42"/>
        <v>356</v>
      </c>
      <c r="R358" s="279">
        <v>0</v>
      </c>
    </row>
    <row r="359" spans="1:18" x14ac:dyDescent="0.25">
      <c r="A359">
        <v>357</v>
      </c>
      <c r="B359">
        <f>ROUNDUP(Commercial_Industrial_Requirements[[#This Row],[Total Parking Spaces]]*0.2,0.1)</f>
        <v>72</v>
      </c>
      <c r="C359">
        <f>ROUNDUP(Commercial_Industrial_Requirements[[#This Row],['# EV Capable Spaces]]*0.25,0.1)</f>
        <v>18</v>
      </c>
      <c r="E359">
        <v>357</v>
      </c>
      <c r="F359">
        <f t="shared" si="37"/>
        <v>36</v>
      </c>
      <c r="G359">
        <f t="shared" si="38"/>
        <v>90</v>
      </c>
      <c r="H359">
        <v>0</v>
      </c>
      <c r="J359">
        <v>357</v>
      </c>
      <c r="K359">
        <f t="shared" si="39"/>
        <v>36</v>
      </c>
      <c r="L359">
        <f t="shared" si="40"/>
        <v>90</v>
      </c>
      <c r="M359">
        <f t="shared" si="41"/>
        <v>18</v>
      </c>
      <c r="O359" s="278">
        <v>357</v>
      </c>
      <c r="P359" s="278">
        <v>0</v>
      </c>
      <c r="Q359" s="278">
        <f t="shared" si="42"/>
        <v>357</v>
      </c>
      <c r="R359" s="279">
        <v>0</v>
      </c>
    </row>
    <row r="360" spans="1:18" x14ac:dyDescent="0.25">
      <c r="A360">
        <v>358</v>
      </c>
      <c r="B360">
        <f>ROUNDUP(Commercial_Industrial_Requirements[[#This Row],[Total Parking Spaces]]*0.2,0.1)</f>
        <v>72</v>
      </c>
      <c r="C360">
        <f>ROUNDUP(Commercial_Industrial_Requirements[[#This Row],['# EV Capable Spaces]]*0.25,0.1)</f>
        <v>18</v>
      </c>
      <c r="E360">
        <v>358</v>
      </c>
      <c r="F360">
        <f t="shared" si="37"/>
        <v>36</v>
      </c>
      <c r="G360">
        <f t="shared" si="38"/>
        <v>90</v>
      </c>
      <c r="H360">
        <v>0</v>
      </c>
      <c r="J360">
        <v>358</v>
      </c>
      <c r="K360">
        <f t="shared" si="39"/>
        <v>36</v>
      </c>
      <c r="L360">
        <f t="shared" si="40"/>
        <v>90</v>
      </c>
      <c r="M360">
        <f t="shared" si="41"/>
        <v>18</v>
      </c>
      <c r="O360" s="278">
        <v>358</v>
      </c>
      <c r="P360" s="278">
        <v>0</v>
      </c>
      <c r="Q360" s="278">
        <f t="shared" si="42"/>
        <v>358</v>
      </c>
      <c r="R360" s="279">
        <v>0</v>
      </c>
    </row>
    <row r="361" spans="1:18" x14ac:dyDescent="0.25">
      <c r="A361">
        <v>359</v>
      </c>
      <c r="B361">
        <f>ROUNDUP(Commercial_Industrial_Requirements[[#This Row],[Total Parking Spaces]]*0.2,0.1)</f>
        <v>72</v>
      </c>
      <c r="C361">
        <f>ROUNDUP(Commercial_Industrial_Requirements[[#This Row],['# EV Capable Spaces]]*0.25,0.1)</f>
        <v>18</v>
      </c>
      <c r="E361">
        <v>359</v>
      </c>
      <c r="F361">
        <f t="shared" si="37"/>
        <v>36</v>
      </c>
      <c r="G361">
        <f t="shared" si="38"/>
        <v>90</v>
      </c>
      <c r="H361">
        <v>0</v>
      </c>
      <c r="J361">
        <v>359</v>
      </c>
      <c r="K361">
        <f t="shared" si="39"/>
        <v>36</v>
      </c>
      <c r="L361">
        <f t="shared" si="40"/>
        <v>90</v>
      </c>
      <c r="M361">
        <f t="shared" si="41"/>
        <v>18</v>
      </c>
      <c r="O361" s="278">
        <v>359</v>
      </c>
      <c r="P361" s="278">
        <v>0</v>
      </c>
      <c r="Q361" s="278">
        <f t="shared" si="42"/>
        <v>359</v>
      </c>
      <c r="R361" s="279">
        <v>0</v>
      </c>
    </row>
    <row r="362" spans="1:18" x14ac:dyDescent="0.25">
      <c r="A362">
        <v>360</v>
      </c>
      <c r="B362">
        <f>ROUNDUP(Commercial_Industrial_Requirements[[#This Row],[Total Parking Spaces]]*0.2,0.1)</f>
        <v>72</v>
      </c>
      <c r="C362">
        <f>ROUNDUP(Commercial_Industrial_Requirements[[#This Row],['# EV Capable Spaces]]*0.25,0.1)</f>
        <v>18</v>
      </c>
      <c r="E362">
        <v>360</v>
      </c>
      <c r="F362">
        <f t="shared" si="37"/>
        <v>36</v>
      </c>
      <c r="G362">
        <f t="shared" si="38"/>
        <v>90</v>
      </c>
      <c r="H362">
        <v>0</v>
      </c>
      <c r="J362">
        <v>360</v>
      </c>
      <c r="K362">
        <f t="shared" si="39"/>
        <v>36</v>
      </c>
      <c r="L362">
        <f t="shared" si="40"/>
        <v>90</v>
      </c>
      <c r="M362">
        <f t="shared" si="41"/>
        <v>18</v>
      </c>
      <c r="O362" s="278">
        <v>360</v>
      </c>
      <c r="P362" s="278">
        <v>0</v>
      </c>
      <c r="Q362" s="278">
        <f t="shared" si="42"/>
        <v>360</v>
      </c>
      <c r="R362" s="279">
        <v>0</v>
      </c>
    </row>
    <row r="363" spans="1:18" x14ac:dyDescent="0.25">
      <c r="A363">
        <v>361</v>
      </c>
      <c r="B363">
        <f>ROUNDUP(Commercial_Industrial_Requirements[[#This Row],[Total Parking Spaces]]*0.2,0.1)</f>
        <v>73</v>
      </c>
      <c r="C363">
        <f>ROUNDUP(Commercial_Industrial_Requirements[[#This Row],['# EV Capable Spaces]]*0.25,0.1)</f>
        <v>19</v>
      </c>
      <c r="E363">
        <v>361</v>
      </c>
      <c r="F363">
        <f t="shared" si="37"/>
        <v>37</v>
      </c>
      <c r="G363">
        <f t="shared" si="38"/>
        <v>91</v>
      </c>
      <c r="H363">
        <v>0</v>
      </c>
      <c r="J363">
        <v>361</v>
      </c>
      <c r="K363">
        <f t="shared" si="39"/>
        <v>37</v>
      </c>
      <c r="L363">
        <f t="shared" si="40"/>
        <v>91</v>
      </c>
      <c r="M363">
        <f t="shared" si="41"/>
        <v>19</v>
      </c>
      <c r="O363" s="278">
        <v>361</v>
      </c>
      <c r="P363" s="278">
        <v>0</v>
      </c>
      <c r="Q363" s="278">
        <f t="shared" si="42"/>
        <v>361</v>
      </c>
      <c r="R363" s="279">
        <v>0</v>
      </c>
    </row>
    <row r="364" spans="1:18" x14ac:dyDescent="0.25">
      <c r="A364">
        <v>362</v>
      </c>
      <c r="B364">
        <f>ROUNDUP(Commercial_Industrial_Requirements[[#This Row],[Total Parking Spaces]]*0.2,0.1)</f>
        <v>73</v>
      </c>
      <c r="C364">
        <f>ROUNDUP(Commercial_Industrial_Requirements[[#This Row],['# EV Capable Spaces]]*0.25,0.1)</f>
        <v>19</v>
      </c>
      <c r="E364">
        <v>362</v>
      </c>
      <c r="F364">
        <f t="shared" si="37"/>
        <v>37</v>
      </c>
      <c r="G364">
        <f t="shared" si="38"/>
        <v>91</v>
      </c>
      <c r="H364">
        <v>0</v>
      </c>
      <c r="J364">
        <v>362</v>
      </c>
      <c r="K364">
        <f t="shared" si="39"/>
        <v>37</v>
      </c>
      <c r="L364">
        <f t="shared" si="40"/>
        <v>91</v>
      </c>
      <c r="M364">
        <f t="shared" si="41"/>
        <v>19</v>
      </c>
      <c r="O364" s="278">
        <v>362</v>
      </c>
      <c r="P364" s="278">
        <v>0</v>
      </c>
      <c r="Q364" s="278">
        <f t="shared" si="42"/>
        <v>362</v>
      </c>
      <c r="R364" s="279">
        <v>0</v>
      </c>
    </row>
    <row r="365" spans="1:18" x14ac:dyDescent="0.25">
      <c r="A365">
        <v>363</v>
      </c>
      <c r="B365">
        <f>ROUNDUP(Commercial_Industrial_Requirements[[#This Row],[Total Parking Spaces]]*0.2,0.1)</f>
        <v>73</v>
      </c>
      <c r="C365">
        <f>ROUNDUP(Commercial_Industrial_Requirements[[#This Row],['# EV Capable Spaces]]*0.25,0.1)</f>
        <v>19</v>
      </c>
      <c r="E365">
        <v>363</v>
      </c>
      <c r="F365">
        <f t="shared" ref="F365:F428" si="43">ROUNDUP(E365*0.1,0.1)</f>
        <v>37</v>
      </c>
      <c r="G365">
        <f t="shared" ref="G365:G428" si="44">ROUNDUP(E365*0.25,0.1)</f>
        <v>91</v>
      </c>
      <c r="H365">
        <v>0</v>
      </c>
      <c r="J365">
        <v>363</v>
      </c>
      <c r="K365">
        <f t="shared" si="39"/>
        <v>37</v>
      </c>
      <c r="L365">
        <f t="shared" si="40"/>
        <v>91</v>
      </c>
      <c r="M365">
        <f t="shared" si="41"/>
        <v>19</v>
      </c>
      <c r="O365" s="278">
        <v>363</v>
      </c>
      <c r="P365" s="278">
        <v>0</v>
      </c>
      <c r="Q365" s="278">
        <f t="shared" si="42"/>
        <v>363</v>
      </c>
      <c r="R365" s="279">
        <v>0</v>
      </c>
    </row>
    <row r="366" spans="1:18" x14ac:dyDescent="0.25">
      <c r="A366">
        <v>364</v>
      </c>
      <c r="B366">
        <f>ROUNDUP(Commercial_Industrial_Requirements[[#This Row],[Total Parking Spaces]]*0.2,0.1)</f>
        <v>73</v>
      </c>
      <c r="C366">
        <f>ROUNDUP(Commercial_Industrial_Requirements[[#This Row],['# EV Capable Spaces]]*0.25,0.1)</f>
        <v>19</v>
      </c>
      <c r="E366">
        <v>364</v>
      </c>
      <c r="F366">
        <f t="shared" si="43"/>
        <v>37</v>
      </c>
      <c r="G366">
        <f t="shared" si="44"/>
        <v>91</v>
      </c>
      <c r="H366">
        <v>0</v>
      </c>
      <c r="J366">
        <v>364</v>
      </c>
      <c r="K366">
        <f t="shared" si="39"/>
        <v>37</v>
      </c>
      <c r="L366">
        <f t="shared" si="40"/>
        <v>91</v>
      </c>
      <c r="M366">
        <f t="shared" si="41"/>
        <v>19</v>
      </c>
      <c r="O366" s="278">
        <v>364</v>
      </c>
      <c r="P366" s="278">
        <v>0</v>
      </c>
      <c r="Q366" s="278">
        <f t="shared" si="42"/>
        <v>364</v>
      </c>
      <c r="R366" s="279">
        <v>0</v>
      </c>
    </row>
    <row r="367" spans="1:18" x14ac:dyDescent="0.25">
      <c r="A367">
        <v>365</v>
      </c>
      <c r="B367">
        <f>ROUNDUP(Commercial_Industrial_Requirements[[#This Row],[Total Parking Spaces]]*0.2,0.1)</f>
        <v>73</v>
      </c>
      <c r="C367">
        <f>ROUNDUP(Commercial_Industrial_Requirements[[#This Row],['# EV Capable Spaces]]*0.25,0.1)</f>
        <v>19</v>
      </c>
      <c r="E367">
        <v>365</v>
      </c>
      <c r="F367">
        <f t="shared" si="43"/>
        <v>37</v>
      </c>
      <c r="G367">
        <f t="shared" si="44"/>
        <v>92</v>
      </c>
      <c r="H367">
        <v>0</v>
      </c>
      <c r="J367">
        <v>365</v>
      </c>
      <c r="K367">
        <f t="shared" si="39"/>
        <v>37</v>
      </c>
      <c r="L367">
        <f t="shared" si="40"/>
        <v>92</v>
      </c>
      <c r="M367">
        <f t="shared" si="41"/>
        <v>19</v>
      </c>
      <c r="O367" s="278">
        <v>365</v>
      </c>
      <c r="P367" s="278">
        <v>0</v>
      </c>
      <c r="Q367" s="278">
        <f t="shared" si="42"/>
        <v>365</v>
      </c>
      <c r="R367" s="279">
        <v>0</v>
      </c>
    </row>
    <row r="368" spans="1:18" x14ac:dyDescent="0.25">
      <c r="A368">
        <v>366</v>
      </c>
      <c r="B368">
        <f>ROUNDUP(Commercial_Industrial_Requirements[[#This Row],[Total Parking Spaces]]*0.2,0.1)</f>
        <v>74</v>
      </c>
      <c r="C368">
        <f>ROUNDUP(Commercial_Industrial_Requirements[[#This Row],['# EV Capable Spaces]]*0.25,0.1)</f>
        <v>19</v>
      </c>
      <c r="E368">
        <v>366</v>
      </c>
      <c r="F368">
        <f t="shared" si="43"/>
        <v>37</v>
      </c>
      <c r="G368">
        <f t="shared" si="44"/>
        <v>92</v>
      </c>
      <c r="H368">
        <v>0</v>
      </c>
      <c r="J368">
        <v>366</v>
      </c>
      <c r="K368">
        <f t="shared" si="39"/>
        <v>37</v>
      </c>
      <c r="L368">
        <f t="shared" si="40"/>
        <v>92</v>
      </c>
      <c r="M368">
        <f t="shared" si="41"/>
        <v>19</v>
      </c>
      <c r="O368" s="278">
        <v>366</v>
      </c>
      <c r="P368" s="278">
        <v>0</v>
      </c>
      <c r="Q368" s="278">
        <f t="shared" si="42"/>
        <v>366</v>
      </c>
      <c r="R368" s="279">
        <v>0</v>
      </c>
    </row>
    <row r="369" spans="1:18" x14ac:dyDescent="0.25">
      <c r="A369">
        <v>367</v>
      </c>
      <c r="B369">
        <f>ROUNDUP(Commercial_Industrial_Requirements[[#This Row],[Total Parking Spaces]]*0.2,0.1)</f>
        <v>74</v>
      </c>
      <c r="C369">
        <f>ROUNDUP(Commercial_Industrial_Requirements[[#This Row],['# EV Capable Spaces]]*0.25,0.1)</f>
        <v>19</v>
      </c>
      <c r="E369">
        <v>367</v>
      </c>
      <c r="F369">
        <f t="shared" si="43"/>
        <v>37</v>
      </c>
      <c r="G369">
        <f t="shared" si="44"/>
        <v>92</v>
      </c>
      <c r="H369">
        <v>0</v>
      </c>
      <c r="J369">
        <v>367</v>
      </c>
      <c r="K369">
        <f t="shared" si="39"/>
        <v>37</v>
      </c>
      <c r="L369">
        <f t="shared" si="40"/>
        <v>92</v>
      </c>
      <c r="M369">
        <f t="shared" si="41"/>
        <v>19</v>
      </c>
      <c r="O369" s="278">
        <v>367</v>
      </c>
      <c r="P369" s="278">
        <v>0</v>
      </c>
      <c r="Q369" s="278">
        <f t="shared" si="42"/>
        <v>367</v>
      </c>
      <c r="R369" s="279">
        <v>0</v>
      </c>
    </row>
    <row r="370" spans="1:18" x14ac:dyDescent="0.25">
      <c r="A370">
        <v>368</v>
      </c>
      <c r="B370">
        <f>ROUNDUP(Commercial_Industrial_Requirements[[#This Row],[Total Parking Spaces]]*0.2,0.1)</f>
        <v>74</v>
      </c>
      <c r="C370">
        <f>ROUNDUP(Commercial_Industrial_Requirements[[#This Row],['# EV Capable Spaces]]*0.25,0.1)</f>
        <v>19</v>
      </c>
      <c r="E370">
        <v>368</v>
      </c>
      <c r="F370">
        <f t="shared" si="43"/>
        <v>37</v>
      </c>
      <c r="G370">
        <f t="shared" si="44"/>
        <v>92</v>
      </c>
      <c r="H370">
        <v>0</v>
      </c>
      <c r="J370">
        <v>368</v>
      </c>
      <c r="K370">
        <f t="shared" si="39"/>
        <v>37</v>
      </c>
      <c r="L370">
        <f t="shared" si="40"/>
        <v>92</v>
      </c>
      <c r="M370">
        <f t="shared" si="41"/>
        <v>19</v>
      </c>
      <c r="O370" s="278">
        <v>368</v>
      </c>
      <c r="P370" s="278">
        <v>0</v>
      </c>
      <c r="Q370" s="278">
        <f t="shared" si="42"/>
        <v>368</v>
      </c>
      <c r="R370" s="279">
        <v>0</v>
      </c>
    </row>
    <row r="371" spans="1:18" x14ac:dyDescent="0.25">
      <c r="A371">
        <v>369</v>
      </c>
      <c r="B371">
        <f>ROUNDUP(Commercial_Industrial_Requirements[[#This Row],[Total Parking Spaces]]*0.2,0.1)</f>
        <v>74</v>
      </c>
      <c r="C371">
        <f>ROUNDUP(Commercial_Industrial_Requirements[[#This Row],['# EV Capable Spaces]]*0.25,0.1)</f>
        <v>19</v>
      </c>
      <c r="E371">
        <v>369</v>
      </c>
      <c r="F371">
        <f t="shared" si="43"/>
        <v>37</v>
      </c>
      <c r="G371">
        <f t="shared" si="44"/>
        <v>93</v>
      </c>
      <c r="H371">
        <v>0</v>
      </c>
      <c r="J371">
        <v>369</v>
      </c>
      <c r="K371">
        <f t="shared" si="39"/>
        <v>37</v>
      </c>
      <c r="L371">
        <f t="shared" si="40"/>
        <v>93</v>
      </c>
      <c r="M371">
        <f t="shared" si="41"/>
        <v>19</v>
      </c>
      <c r="O371" s="278">
        <v>369</v>
      </c>
      <c r="P371" s="278">
        <v>0</v>
      </c>
      <c r="Q371" s="278">
        <f t="shared" si="42"/>
        <v>369</v>
      </c>
      <c r="R371" s="279">
        <v>0</v>
      </c>
    </row>
    <row r="372" spans="1:18" x14ac:dyDescent="0.25">
      <c r="A372">
        <v>370</v>
      </c>
      <c r="B372">
        <f>ROUNDUP(Commercial_Industrial_Requirements[[#This Row],[Total Parking Spaces]]*0.2,0.1)</f>
        <v>74</v>
      </c>
      <c r="C372">
        <f>ROUNDUP(Commercial_Industrial_Requirements[[#This Row],['# EV Capable Spaces]]*0.25,0.1)</f>
        <v>19</v>
      </c>
      <c r="E372">
        <v>370</v>
      </c>
      <c r="F372">
        <f t="shared" si="43"/>
        <v>37</v>
      </c>
      <c r="G372">
        <f t="shared" si="44"/>
        <v>93</v>
      </c>
      <c r="H372">
        <v>0</v>
      </c>
      <c r="J372">
        <v>370</v>
      </c>
      <c r="K372">
        <f t="shared" si="39"/>
        <v>37</v>
      </c>
      <c r="L372">
        <f t="shared" si="40"/>
        <v>93</v>
      </c>
      <c r="M372">
        <f t="shared" si="41"/>
        <v>19</v>
      </c>
      <c r="O372" s="278">
        <v>370</v>
      </c>
      <c r="P372" s="278">
        <v>0</v>
      </c>
      <c r="Q372" s="278">
        <f t="shared" si="42"/>
        <v>370</v>
      </c>
      <c r="R372" s="279">
        <v>0</v>
      </c>
    </row>
    <row r="373" spans="1:18" x14ac:dyDescent="0.25">
      <c r="A373">
        <v>371</v>
      </c>
      <c r="B373">
        <f>ROUNDUP(Commercial_Industrial_Requirements[[#This Row],[Total Parking Spaces]]*0.2,0.1)</f>
        <v>75</v>
      </c>
      <c r="C373">
        <f>ROUNDUP(Commercial_Industrial_Requirements[[#This Row],['# EV Capable Spaces]]*0.25,0.1)</f>
        <v>19</v>
      </c>
      <c r="E373">
        <v>371</v>
      </c>
      <c r="F373">
        <f t="shared" si="43"/>
        <v>38</v>
      </c>
      <c r="G373">
        <f t="shared" si="44"/>
        <v>93</v>
      </c>
      <c r="H373">
        <v>0</v>
      </c>
      <c r="J373">
        <v>371</v>
      </c>
      <c r="K373">
        <f t="shared" si="39"/>
        <v>38</v>
      </c>
      <c r="L373">
        <f t="shared" si="40"/>
        <v>93</v>
      </c>
      <c r="M373">
        <f t="shared" si="41"/>
        <v>19</v>
      </c>
      <c r="O373" s="278">
        <v>371</v>
      </c>
      <c r="P373" s="278">
        <v>0</v>
      </c>
      <c r="Q373" s="278">
        <f t="shared" si="42"/>
        <v>371</v>
      </c>
      <c r="R373" s="279">
        <v>0</v>
      </c>
    </row>
    <row r="374" spans="1:18" x14ac:dyDescent="0.25">
      <c r="A374">
        <v>372</v>
      </c>
      <c r="B374">
        <f>ROUNDUP(Commercial_Industrial_Requirements[[#This Row],[Total Parking Spaces]]*0.2,0.1)</f>
        <v>75</v>
      </c>
      <c r="C374">
        <f>ROUNDUP(Commercial_Industrial_Requirements[[#This Row],['# EV Capable Spaces]]*0.25,0.1)</f>
        <v>19</v>
      </c>
      <c r="E374">
        <v>372</v>
      </c>
      <c r="F374">
        <f t="shared" si="43"/>
        <v>38</v>
      </c>
      <c r="G374">
        <f t="shared" si="44"/>
        <v>93</v>
      </c>
      <c r="H374">
        <v>0</v>
      </c>
      <c r="J374">
        <v>372</v>
      </c>
      <c r="K374">
        <f t="shared" si="39"/>
        <v>38</v>
      </c>
      <c r="L374">
        <f t="shared" si="40"/>
        <v>93</v>
      </c>
      <c r="M374">
        <f t="shared" si="41"/>
        <v>19</v>
      </c>
      <c r="O374" s="278">
        <v>372</v>
      </c>
      <c r="P374" s="278">
        <v>0</v>
      </c>
      <c r="Q374" s="278">
        <f t="shared" si="42"/>
        <v>372</v>
      </c>
      <c r="R374" s="279">
        <v>0</v>
      </c>
    </row>
    <row r="375" spans="1:18" x14ac:dyDescent="0.25">
      <c r="A375">
        <v>373</v>
      </c>
      <c r="B375">
        <f>ROUNDUP(Commercial_Industrial_Requirements[[#This Row],[Total Parking Spaces]]*0.2,0.1)</f>
        <v>75</v>
      </c>
      <c r="C375">
        <f>ROUNDUP(Commercial_Industrial_Requirements[[#This Row],['# EV Capable Spaces]]*0.25,0.1)</f>
        <v>19</v>
      </c>
      <c r="E375">
        <v>373</v>
      </c>
      <c r="F375">
        <f t="shared" si="43"/>
        <v>38</v>
      </c>
      <c r="G375">
        <f t="shared" si="44"/>
        <v>94</v>
      </c>
      <c r="H375">
        <v>0</v>
      </c>
      <c r="J375">
        <v>373</v>
      </c>
      <c r="K375">
        <f t="shared" si="39"/>
        <v>38</v>
      </c>
      <c r="L375">
        <f t="shared" si="40"/>
        <v>94</v>
      </c>
      <c r="M375">
        <f t="shared" si="41"/>
        <v>19</v>
      </c>
      <c r="O375" s="278">
        <v>373</v>
      </c>
      <c r="P375" s="278">
        <v>0</v>
      </c>
      <c r="Q375" s="278">
        <f t="shared" si="42"/>
        <v>373</v>
      </c>
      <c r="R375" s="279">
        <v>0</v>
      </c>
    </row>
    <row r="376" spans="1:18" x14ac:dyDescent="0.25">
      <c r="A376">
        <v>374</v>
      </c>
      <c r="B376">
        <f>ROUNDUP(Commercial_Industrial_Requirements[[#This Row],[Total Parking Spaces]]*0.2,0.1)</f>
        <v>75</v>
      </c>
      <c r="C376">
        <f>ROUNDUP(Commercial_Industrial_Requirements[[#This Row],['# EV Capable Spaces]]*0.25,0.1)</f>
        <v>19</v>
      </c>
      <c r="E376">
        <v>374</v>
      </c>
      <c r="F376">
        <f t="shared" si="43"/>
        <v>38</v>
      </c>
      <c r="G376">
        <f t="shared" si="44"/>
        <v>94</v>
      </c>
      <c r="H376">
        <v>0</v>
      </c>
      <c r="J376">
        <v>374</v>
      </c>
      <c r="K376">
        <f t="shared" si="39"/>
        <v>38</v>
      </c>
      <c r="L376">
        <f t="shared" si="40"/>
        <v>94</v>
      </c>
      <c r="M376">
        <f t="shared" si="41"/>
        <v>19</v>
      </c>
      <c r="O376" s="278">
        <v>374</v>
      </c>
      <c r="P376" s="278">
        <v>0</v>
      </c>
      <c r="Q376" s="278">
        <f t="shared" si="42"/>
        <v>374</v>
      </c>
      <c r="R376" s="279">
        <v>0</v>
      </c>
    </row>
    <row r="377" spans="1:18" x14ac:dyDescent="0.25">
      <c r="A377">
        <v>375</v>
      </c>
      <c r="B377">
        <f>ROUNDUP(Commercial_Industrial_Requirements[[#This Row],[Total Parking Spaces]]*0.2,0.1)</f>
        <v>75</v>
      </c>
      <c r="C377">
        <f>ROUNDUP(Commercial_Industrial_Requirements[[#This Row],['# EV Capable Spaces]]*0.25,0.1)</f>
        <v>19</v>
      </c>
      <c r="E377">
        <v>375</v>
      </c>
      <c r="F377">
        <f t="shared" si="43"/>
        <v>38</v>
      </c>
      <c r="G377">
        <f t="shared" si="44"/>
        <v>94</v>
      </c>
      <c r="H377">
        <v>0</v>
      </c>
      <c r="J377">
        <v>375</v>
      </c>
      <c r="K377">
        <f t="shared" si="39"/>
        <v>38</v>
      </c>
      <c r="L377">
        <f t="shared" si="40"/>
        <v>94</v>
      </c>
      <c r="M377">
        <f t="shared" si="41"/>
        <v>19</v>
      </c>
      <c r="O377" s="278">
        <v>375</v>
      </c>
      <c r="P377" s="278">
        <v>0</v>
      </c>
      <c r="Q377" s="278">
        <f t="shared" si="42"/>
        <v>375</v>
      </c>
      <c r="R377" s="279">
        <v>0</v>
      </c>
    </row>
    <row r="378" spans="1:18" x14ac:dyDescent="0.25">
      <c r="A378">
        <v>376</v>
      </c>
      <c r="B378">
        <f>ROUNDUP(Commercial_Industrial_Requirements[[#This Row],[Total Parking Spaces]]*0.2,0.1)</f>
        <v>76</v>
      </c>
      <c r="C378">
        <f>ROUNDUP(Commercial_Industrial_Requirements[[#This Row],['# EV Capable Spaces]]*0.25,0.1)</f>
        <v>19</v>
      </c>
      <c r="E378">
        <v>376</v>
      </c>
      <c r="F378">
        <f t="shared" si="43"/>
        <v>38</v>
      </c>
      <c r="G378">
        <f t="shared" si="44"/>
        <v>94</v>
      </c>
      <c r="H378">
        <v>0</v>
      </c>
      <c r="J378">
        <v>376</v>
      </c>
      <c r="K378">
        <f t="shared" si="39"/>
        <v>38</v>
      </c>
      <c r="L378">
        <f t="shared" si="40"/>
        <v>94</v>
      </c>
      <c r="M378">
        <f t="shared" si="41"/>
        <v>19</v>
      </c>
      <c r="O378" s="278">
        <v>376</v>
      </c>
      <c r="P378" s="278">
        <v>0</v>
      </c>
      <c r="Q378" s="278">
        <f t="shared" si="42"/>
        <v>376</v>
      </c>
      <c r="R378" s="279">
        <v>0</v>
      </c>
    </row>
    <row r="379" spans="1:18" x14ac:dyDescent="0.25">
      <c r="A379">
        <v>377</v>
      </c>
      <c r="B379">
        <f>ROUNDUP(Commercial_Industrial_Requirements[[#This Row],[Total Parking Spaces]]*0.2,0.1)</f>
        <v>76</v>
      </c>
      <c r="C379">
        <f>ROUNDUP(Commercial_Industrial_Requirements[[#This Row],['# EV Capable Spaces]]*0.25,0.1)</f>
        <v>19</v>
      </c>
      <c r="E379">
        <v>377</v>
      </c>
      <c r="F379">
        <f t="shared" si="43"/>
        <v>38</v>
      </c>
      <c r="G379">
        <f t="shared" si="44"/>
        <v>95</v>
      </c>
      <c r="H379">
        <v>0</v>
      </c>
      <c r="J379">
        <v>377</v>
      </c>
      <c r="K379">
        <f t="shared" si="39"/>
        <v>38</v>
      </c>
      <c r="L379">
        <f t="shared" si="40"/>
        <v>95</v>
      </c>
      <c r="M379">
        <f t="shared" si="41"/>
        <v>19</v>
      </c>
      <c r="O379" s="278">
        <v>377</v>
      </c>
      <c r="P379" s="278">
        <v>0</v>
      </c>
      <c r="Q379" s="278">
        <f t="shared" si="42"/>
        <v>377</v>
      </c>
      <c r="R379" s="279">
        <v>0</v>
      </c>
    </row>
    <row r="380" spans="1:18" x14ac:dyDescent="0.25">
      <c r="A380">
        <v>378</v>
      </c>
      <c r="B380">
        <f>ROUNDUP(Commercial_Industrial_Requirements[[#This Row],[Total Parking Spaces]]*0.2,0.1)</f>
        <v>76</v>
      </c>
      <c r="C380">
        <f>ROUNDUP(Commercial_Industrial_Requirements[[#This Row],['# EV Capable Spaces]]*0.25,0.1)</f>
        <v>19</v>
      </c>
      <c r="E380">
        <v>378</v>
      </c>
      <c r="F380">
        <f t="shared" si="43"/>
        <v>38</v>
      </c>
      <c r="G380">
        <f t="shared" si="44"/>
        <v>95</v>
      </c>
      <c r="H380">
        <v>0</v>
      </c>
      <c r="J380">
        <v>378</v>
      </c>
      <c r="K380">
        <f t="shared" si="39"/>
        <v>38</v>
      </c>
      <c r="L380">
        <f t="shared" si="40"/>
        <v>95</v>
      </c>
      <c r="M380">
        <f t="shared" si="41"/>
        <v>19</v>
      </c>
      <c r="O380" s="278">
        <v>378</v>
      </c>
      <c r="P380" s="278">
        <v>0</v>
      </c>
      <c r="Q380" s="278">
        <f t="shared" si="42"/>
        <v>378</v>
      </c>
      <c r="R380" s="279">
        <v>0</v>
      </c>
    </row>
    <row r="381" spans="1:18" x14ac:dyDescent="0.25">
      <c r="A381">
        <v>379</v>
      </c>
      <c r="B381">
        <f>ROUNDUP(Commercial_Industrial_Requirements[[#This Row],[Total Parking Spaces]]*0.2,0.1)</f>
        <v>76</v>
      </c>
      <c r="C381">
        <f>ROUNDUP(Commercial_Industrial_Requirements[[#This Row],['# EV Capable Spaces]]*0.25,0.1)</f>
        <v>19</v>
      </c>
      <c r="E381">
        <v>379</v>
      </c>
      <c r="F381">
        <f t="shared" si="43"/>
        <v>38</v>
      </c>
      <c r="G381">
        <f t="shared" si="44"/>
        <v>95</v>
      </c>
      <c r="H381">
        <v>0</v>
      </c>
      <c r="J381">
        <v>379</v>
      </c>
      <c r="K381">
        <f t="shared" si="39"/>
        <v>38</v>
      </c>
      <c r="L381">
        <f t="shared" si="40"/>
        <v>95</v>
      </c>
      <c r="M381">
        <f t="shared" si="41"/>
        <v>19</v>
      </c>
      <c r="O381" s="278">
        <v>379</v>
      </c>
      <c r="P381" s="278">
        <v>0</v>
      </c>
      <c r="Q381" s="278">
        <f t="shared" si="42"/>
        <v>379</v>
      </c>
      <c r="R381" s="279">
        <v>0</v>
      </c>
    </row>
    <row r="382" spans="1:18" x14ac:dyDescent="0.25">
      <c r="A382">
        <v>380</v>
      </c>
      <c r="B382">
        <f>ROUNDUP(Commercial_Industrial_Requirements[[#This Row],[Total Parking Spaces]]*0.2,0.1)</f>
        <v>76</v>
      </c>
      <c r="C382">
        <f>ROUNDUP(Commercial_Industrial_Requirements[[#This Row],['# EV Capable Spaces]]*0.25,0.1)</f>
        <v>19</v>
      </c>
      <c r="E382">
        <v>380</v>
      </c>
      <c r="F382">
        <f t="shared" si="43"/>
        <v>38</v>
      </c>
      <c r="G382">
        <f t="shared" si="44"/>
        <v>95</v>
      </c>
      <c r="H382">
        <v>0</v>
      </c>
      <c r="J382">
        <v>380</v>
      </c>
      <c r="K382">
        <f t="shared" si="39"/>
        <v>38</v>
      </c>
      <c r="L382">
        <f t="shared" si="40"/>
        <v>95</v>
      </c>
      <c r="M382">
        <f t="shared" si="41"/>
        <v>19</v>
      </c>
      <c r="O382" s="278">
        <v>380</v>
      </c>
      <c r="P382" s="278">
        <v>0</v>
      </c>
      <c r="Q382" s="278">
        <f t="shared" si="42"/>
        <v>380</v>
      </c>
      <c r="R382" s="279">
        <v>0</v>
      </c>
    </row>
    <row r="383" spans="1:18" x14ac:dyDescent="0.25">
      <c r="A383">
        <v>381</v>
      </c>
      <c r="B383">
        <f>ROUNDUP(Commercial_Industrial_Requirements[[#This Row],[Total Parking Spaces]]*0.2,0.1)</f>
        <v>77</v>
      </c>
      <c r="C383">
        <f>ROUNDUP(Commercial_Industrial_Requirements[[#This Row],['# EV Capable Spaces]]*0.25,0.1)</f>
        <v>20</v>
      </c>
      <c r="E383">
        <v>381</v>
      </c>
      <c r="F383">
        <f t="shared" si="43"/>
        <v>39</v>
      </c>
      <c r="G383">
        <f t="shared" si="44"/>
        <v>96</v>
      </c>
      <c r="H383">
        <v>0</v>
      </c>
      <c r="J383">
        <v>381</v>
      </c>
      <c r="K383">
        <f t="shared" si="39"/>
        <v>39</v>
      </c>
      <c r="L383">
        <f t="shared" si="40"/>
        <v>96</v>
      </c>
      <c r="M383">
        <f t="shared" si="41"/>
        <v>20</v>
      </c>
      <c r="O383" s="278">
        <v>381</v>
      </c>
      <c r="P383" s="278">
        <v>0</v>
      </c>
      <c r="Q383" s="278">
        <f t="shared" si="42"/>
        <v>381</v>
      </c>
      <c r="R383" s="279">
        <v>0</v>
      </c>
    </row>
    <row r="384" spans="1:18" x14ac:dyDescent="0.25">
      <c r="A384">
        <v>382</v>
      </c>
      <c r="B384">
        <f>ROUNDUP(Commercial_Industrial_Requirements[[#This Row],[Total Parking Spaces]]*0.2,0.1)</f>
        <v>77</v>
      </c>
      <c r="C384">
        <f>ROUNDUP(Commercial_Industrial_Requirements[[#This Row],['# EV Capable Spaces]]*0.25,0.1)</f>
        <v>20</v>
      </c>
      <c r="E384">
        <v>382</v>
      </c>
      <c r="F384">
        <f t="shared" si="43"/>
        <v>39</v>
      </c>
      <c r="G384">
        <f t="shared" si="44"/>
        <v>96</v>
      </c>
      <c r="H384">
        <v>0</v>
      </c>
      <c r="J384">
        <v>382</v>
      </c>
      <c r="K384">
        <f t="shared" si="39"/>
        <v>39</v>
      </c>
      <c r="L384">
        <f t="shared" si="40"/>
        <v>96</v>
      </c>
      <c r="M384">
        <f t="shared" si="41"/>
        <v>20</v>
      </c>
      <c r="O384" s="278">
        <v>382</v>
      </c>
      <c r="P384" s="278">
        <v>0</v>
      </c>
      <c r="Q384" s="278">
        <f t="shared" si="42"/>
        <v>382</v>
      </c>
      <c r="R384" s="279">
        <v>0</v>
      </c>
    </row>
    <row r="385" spans="1:18" x14ac:dyDescent="0.25">
      <c r="A385">
        <v>383</v>
      </c>
      <c r="B385">
        <f>ROUNDUP(Commercial_Industrial_Requirements[[#This Row],[Total Parking Spaces]]*0.2,0.1)</f>
        <v>77</v>
      </c>
      <c r="C385">
        <f>ROUNDUP(Commercial_Industrial_Requirements[[#This Row],['# EV Capable Spaces]]*0.25,0.1)</f>
        <v>20</v>
      </c>
      <c r="E385">
        <v>383</v>
      </c>
      <c r="F385">
        <f t="shared" si="43"/>
        <v>39</v>
      </c>
      <c r="G385">
        <f t="shared" si="44"/>
        <v>96</v>
      </c>
      <c r="H385">
        <v>0</v>
      </c>
      <c r="J385">
        <v>383</v>
      </c>
      <c r="K385">
        <f t="shared" si="39"/>
        <v>39</v>
      </c>
      <c r="L385">
        <f t="shared" si="40"/>
        <v>96</v>
      </c>
      <c r="M385">
        <f t="shared" si="41"/>
        <v>20</v>
      </c>
      <c r="O385" s="278">
        <v>383</v>
      </c>
      <c r="P385" s="278">
        <v>0</v>
      </c>
      <c r="Q385" s="278">
        <f t="shared" si="42"/>
        <v>383</v>
      </c>
      <c r="R385" s="279">
        <v>0</v>
      </c>
    </row>
    <row r="386" spans="1:18" x14ac:dyDescent="0.25">
      <c r="A386">
        <v>384</v>
      </c>
      <c r="B386">
        <f>ROUNDUP(Commercial_Industrial_Requirements[[#This Row],[Total Parking Spaces]]*0.2,0.1)</f>
        <v>77</v>
      </c>
      <c r="C386">
        <f>ROUNDUP(Commercial_Industrial_Requirements[[#This Row],['# EV Capable Spaces]]*0.25,0.1)</f>
        <v>20</v>
      </c>
      <c r="E386">
        <v>384</v>
      </c>
      <c r="F386">
        <f t="shared" si="43"/>
        <v>39</v>
      </c>
      <c r="G386">
        <f t="shared" si="44"/>
        <v>96</v>
      </c>
      <c r="H386">
        <v>0</v>
      </c>
      <c r="J386">
        <v>384</v>
      </c>
      <c r="K386">
        <f t="shared" si="39"/>
        <v>39</v>
      </c>
      <c r="L386">
        <f t="shared" si="40"/>
        <v>96</v>
      </c>
      <c r="M386">
        <f t="shared" si="41"/>
        <v>20</v>
      </c>
      <c r="O386" s="278">
        <v>384</v>
      </c>
      <c r="P386" s="278">
        <v>0</v>
      </c>
      <c r="Q386" s="278">
        <f t="shared" si="42"/>
        <v>384</v>
      </c>
      <c r="R386" s="279">
        <v>0</v>
      </c>
    </row>
    <row r="387" spans="1:18" x14ac:dyDescent="0.25">
      <c r="A387">
        <v>385</v>
      </c>
      <c r="B387">
        <f>ROUNDUP(Commercial_Industrial_Requirements[[#This Row],[Total Parking Spaces]]*0.2,0.1)</f>
        <v>77</v>
      </c>
      <c r="C387">
        <f>ROUNDUP(Commercial_Industrial_Requirements[[#This Row],['# EV Capable Spaces]]*0.25,0.1)</f>
        <v>20</v>
      </c>
      <c r="E387">
        <v>385</v>
      </c>
      <c r="F387">
        <f t="shared" si="43"/>
        <v>39</v>
      </c>
      <c r="G387">
        <f t="shared" si="44"/>
        <v>97</v>
      </c>
      <c r="H387">
        <v>0</v>
      </c>
      <c r="J387">
        <v>385</v>
      </c>
      <c r="K387">
        <f t="shared" si="39"/>
        <v>39</v>
      </c>
      <c r="L387">
        <f t="shared" si="40"/>
        <v>97</v>
      </c>
      <c r="M387">
        <f t="shared" si="41"/>
        <v>20</v>
      </c>
      <c r="O387" s="278">
        <v>385</v>
      </c>
      <c r="P387" s="278">
        <v>0</v>
      </c>
      <c r="Q387" s="278">
        <f t="shared" si="42"/>
        <v>385</v>
      </c>
      <c r="R387" s="279">
        <v>0</v>
      </c>
    </row>
    <row r="388" spans="1:18" x14ac:dyDescent="0.25">
      <c r="A388">
        <v>386</v>
      </c>
      <c r="B388">
        <f>ROUNDUP(Commercial_Industrial_Requirements[[#This Row],[Total Parking Spaces]]*0.2,0.1)</f>
        <v>78</v>
      </c>
      <c r="C388">
        <f>ROUNDUP(Commercial_Industrial_Requirements[[#This Row],['# EV Capable Spaces]]*0.25,0.1)</f>
        <v>20</v>
      </c>
      <c r="E388">
        <v>386</v>
      </c>
      <c r="F388">
        <f t="shared" si="43"/>
        <v>39</v>
      </c>
      <c r="G388">
        <f t="shared" si="44"/>
        <v>97</v>
      </c>
      <c r="H388">
        <v>0</v>
      </c>
      <c r="J388">
        <v>386</v>
      </c>
      <c r="K388">
        <f t="shared" si="39"/>
        <v>39</v>
      </c>
      <c r="L388">
        <f t="shared" si="40"/>
        <v>97</v>
      </c>
      <c r="M388">
        <f t="shared" si="41"/>
        <v>20</v>
      </c>
      <c r="O388" s="278">
        <v>386</v>
      </c>
      <c r="P388" s="278">
        <v>0</v>
      </c>
      <c r="Q388" s="278">
        <f t="shared" si="42"/>
        <v>386</v>
      </c>
      <c r="R388" s="279">
        <v>0</v>
      </c>
    </row>
    <row r="389" spans="1:18" x14ac:dyDescent="0.25">
      <c r="A389">
        <v>387</v>
      </c>
      <c r="B389">
        <f>ROUNDUP(Commercial_Industrial_Requirements[[#This Row],[Total Parking Spaces]]*0.2,0.1)</f>
        <v>78</v>
      </c>
      <c r="C389">
        <f>ROUNDUP(Commercial_Industrial_Requirements[[#This Row],['# EV Capable Spaces]]*0.25,0.1)</f>
        <v>20</v>
      </c>
      <c r="E389">
        <v>387</v>
      </c>
      <c r="F389">
        <f t="shared" si="43"/>
        <v>39</v>
      </c>
      <c r="G389">
        <f t="shared" si="44"/>
        <v>97</v>
      </c>
      <c r="H389">
        <v>0</v>
      </c>
      <c r="J389">
        <v>387</v>
      </c>
      <c r="K389">
        <f t="shared" si="39"/>
        <v>39</v>
      </c>
      <c r="L389">
        <f t="shared" si="40"/>
        <v>97</v>
      </c>
      <c r="M389">
        <f t="shared" si="41"/>
        <v>20</v>
      </c>
      <c r="O389" s="278">
        <v>387</v>
      </c>
      <c r="P389" s="278">
        <v>0</v>
      </c>
      <c r="Q389" s="278">
        <f t="shared" si="42"/>
        <v>387</v>
      </c>
      <c r="R389" s="279">
        <v>0</v>
      </c>
    </row>
    <row r="390" spans="1:18" x14ac:dyDescent="0.25">
      <c r="A390">
        <v>388</v>
      </c>
      <c r="B390">
        <f>ROUNDUP(Commercial_Industrial_Requirements[[#This Row],[Total Parking Spaces]]*0.2,0.1)</f>
        <v>78</v>
      </c>
      <c r="C390">
        <f>ROUNDUP(Commercial_Industrial_Requirements[[#This Row],['# EV Capable Spaces]]*0.25,0.1)</f>
        <v>20</v>
      </c>
      <c r="E390">
        <v>388</v>
      </c>
      <c r="F390">
        <f t="shared" si="43"/>
        <v>39</v>
      </c>
      <c r="G390">
        <f t="shared" si="44"/>
        <v>97</v>
      </c>
      <c r="H390">
        <v>0</v>
      </c>
      <c r="J390">
        <v>388</v>
      </c>
      <c r="K390">
        <f t="shared" si="39"/>
        <v>39</v>
      </c>
      <c r="L390">
        <f t="shared" si="40"/>
        <v>97</v>
      </c>
      <c r="M390">
        <f t="shared" si="41"/>
        <v>20</v>
      </c>
      <c r="O390" s="278">
        <v>388</v>
      </c>
      <c r="P390" s="278">
        <v>0</v>
      </c>
      <c r="Q390" s="278">
        <f t="shared" si="42"/>
        <v>388</v>
      </c>
      <c r="R390" s="279">
        <v>0</v>
      </c>
    </row>
    <row r="391" spans="1:18" x14ac:dyDescent="0.25">
      <c r="A391">
        <v>389</v>
      </c>
      <c r="B391">
        <f>ROUNDUP(Commercial_Industrial_Requirements[[#This Row],[Total Parking Spaces]]*0.2,0.1)</f>
        <v>78</v>
      </c>
      <c r="C391">
        <f>ROUNDUP(Commercial_Industrial_Requirements[[#This Row],['# EV Capable Spaces]]*0.25,0.1)</f>
        <v>20</v>
      </c>
      <c r="E391">
        <v>389</v>
      </c>
      <c r="F391">
        <f t="shared" si="43"/>
        <v>39</v>
      </c>
      <c r="G391">
        <f t="shared" si="44"/>
        <v>98</v>
      </c>
      <c r="H391">
        <v>0</v>
      </c>
      <c r="J391">
        <v>389</v>
      </c>
      <c r="K391">
        <f t="shared" si="39"/>
        <v>39</v>
      </c>
      <c r="L391">
        <f t="shared" si="40"/>
        <v>98</v>
      </c>
      <c r="M391">
        <f t="shared" si="41"/>
        <v>20</v>
      </c>
      <c r="O391" s="278">
        <v>389</v>
      </c>
      <c r="P391" s="278">
        <v>0</v>
      </c>
      <c r="Q391" s="278">
        <f t="shared" si="42"/>
        <v>389</v>
      </c>
      <c r="R391" s="279">
        <v>0</v>
      </c>
    </row>
    <row r="392" spans="1:18" x14ac:dyDescent="0.25">
      <c r="A392">
        <v>390</v>
      </c>
      <c r="B392">
        <f>ROUNDUP(Commercial_Industrial_Requirements[[#This Row],[Total Parking Spaces]]*0.2,0.1)</f>
        <v>78</v>
      </c>
      <c r="C392">
        <f>ROUNDUP(Commercial_Industrial_Requirements[[#This Row],['# EV Capable Spaces]]*0.25,0.1)</f>
        <v>20</v>
      </c>
      <c r="E392">
        <v>390</v>
      </c>
      <c r="F392">
        <f t="shared" si="43"/>
        <v>39</v>
      </c>
      <c r="G392">
        <f t="shared" si="44"/>
        <v>98</v>
      </c>
      <c r="H392">
        <v>0</v>
      </c>
      <c r="J392">
        <v>390</v>
      </c>
      <c r="K392">
        <f t="shared" si="39"/>
        <v>39</v>
      </c>
      <c r="L392">
        <f t="shared" si="40"/>
        <v>98</v>
      </c>
      <c r="M392">
        <f t="shared" si="41"/>
        <v>20</v>
      </c>
      <c r="O392" s="278">
        <v>390</v>
      </c>
      <c r="P392" s="278">
        <v>0</v>
      </c>
      <c r="Q392" s="278">
        <f t="shared" si="42"/>
        <v>390</v>
      </c>
      <c r="R392" s="279">
        <v>0</v>
      </c>
    </row>
    <row r="393" spans="1:18" x14ac:dyDescent="0.25">
      <c r="A393">
        <v>391</v>
      </c>
      <c r="B393">
        <f>ROUNDUP(Commercial_Industrial_Requirements[[#This Row],[Total Parking Spaces]]*0.2,0.1)</f>
        <v>79</v>
      </c>
      <c r="C393">
        <f>ROUNDUP(Commercial_Industrial_Requirements[[#This Row],['# EV Capable Spaces]]*0.25,0.1)</f>
        <v>20</v>
      </c>
      <c r="E393">
        <v>391</v>
      </c>
      <c r="F393">
        <f t="shared" si="43"/>
        <v>40</v>
      </c>
      <c r="G393">
        <f t="shared" si="44"/>
        <v>98</v>
      </c>
      <c r="H393">
        <v>0</v>
      </c>
      <c r="J393">
        <v>391</v>
      </c>
      <c r="K393">
        <f t="shared" si="39"/>
        <v>40</v>
      </c>
      <c r="L393">
        <f t="shared" si="40"/>
        <v>98</v>
      </c>
      <c r="M393">
        <f t="shared" si="41"/>
        <v>20</v>
      </c>
      <c r="O393" s="278">
        <v>391</v>
      </c>
      <c r="P393" s="278">
        <v>0</v>
      </c>
      <c r="Q393" s="278">
        <f t="shared" si="42"/>
        <v>391</v>
      </c>
      <c r="R393" s="279">
        <v>0</v>
      </c>
    </row>
    <row r="394" spans="1:18" x14ac:dyDescent="0.25">
      <c r="A394">
        <v>392</v>
      </c>
      <c r="B394">
        <f>ROUNDUP(Commercial_Industrial_Requirements[[#This Row],[Total Parking Spaces]]*0.2,0.1)</f>
        <v>79</v>
      </c>
      <c r="C394">
        <f>ROUNDUP(Commercial_Industrial_Requirements[[#This Row],['# EV Capable Spaces]]*0.25,0.1)</f>
        <v>20</v>
      </c>
      <c r="E394">
        <v>392</v>
      </c>
      <c r="F394">
        <f t="shared" si="43"/>
        <v>40</v>
      </c>
      <c r="G394">
        <f t="shared" si="44"/>
        <v>98</v>
      </c>
      <c r="H394">
        <v>0</v>
      </c>
      <c r="J394">
        <v>392</v>
      </c>
      <c r="K394">
        <f t="shared" ref="K394:K457" si="45">ROUNDUP(J394*0.1,0.1)</f>
        <v>40</v>
      </c>
      <c r="L394">
        <f t="shared" ref="L394:L457" si="46">ROUNDUP(J394*0.25,0.1)</f>
        <v>98</v>
      </c>
      <c r="M394">
        <f t="shared" ref="M394:M457" si="47">ROUNDUP(J394*0.05,0.1)</f>
        <v>20</v>
      </c>
      <c r="O394" s="278">
        <v>392</v>
      </c>
      <c r="P394" s="278">
        <v>0</v>
      </c>
      <c r="Q394" s="278">
        <f t="shared" si="42"/>
        <v>392</v>
      </c>
      <c r="R394" s="279">
        <v>0</v>
      </c>
    </row>
    <row r="395" spans="1:18" x14ac:dyDescent="0.25">
      <c r="A395">
        <v>393</v>
      </c>
      <c r="B395">
        <f>ROUNDUP(Commercial_Industrial_Requirements[[#This Row],[Total Parking Spaces]]*0.2,0.1)</f>
        <v>79</v>
      </c>
      <c r="C395">
        <f>ROUNDUP(Commercial_Industrial_Requirements[[#This Row],['# EV Capable Spaces]]*0.25,0.1)</f>
        <v>20</v>
      </c>
      <c r="E395">
        <v>393</v>
      </c>
      <c r="F395">
        <f t="shared" si="43"/>
        <v>40</v>
      </c>
      <c r="G395">
        <f t="shared" si="44"/>
        <v>99</v>
      </c>
      <c r="H395">
        <v>0</v>
      </c>
      <c r="J395">
        <v>393</v>
      </c>
      <c r="K395">
        <f t="shared" si="45"/>
        <v>40</v>
      </c>
      <c r="L395">
        <f t="shared" si="46"/>
        <v>99</v>
      </c>
      <c r="M395">
        <f t="shared" si="47"/>
        <v>20</v>
      </c>
      <c r="O395" s="278">
        <v>393</v>
      </c>
      <c r="P395" s="278">
        <v>0</v>
      </c>
      <c r="Q395" s="278">
        <f t="shared" si="42"/>
        <v>393</v>
      </c>
      <c r="R395" s="279">
        <v>0</v>
      </c>
    </row>
    <row r="396" spans="1:18" x14ac:dyDescent="0.25">
      <c r="A396">
        <v>394</v>
      </c>
      <c r="B396">
        <f>ROUNDUP(Commercial_Industrial_Requirements[[#This Row],[Total Parking Spaces]]*0.2,0.1)</f>
        <v>79</v>
      </c>
      <c r="C396">
        <f>ROUNDUP(Commercial_Industrial_Requirements[[#This Row],['# EV Capable Spaces]]*0.25,0.1)</f>
        <v>20</v>
      </c>
      <c r="E396">
        <v>394</v>
      </c>
      <c r="F396">
        <f t="shared" si="43"/>
        <v>40</v>
      </c>
      <c r="G396">
        <f t="shared" si="44"/>
        <v>99</v>
      </c>
      <c r="H396">
        <v>0</v>
      </c>
      <c r="J396">
        <v>394</v>
      </c>
      <c r="K396">
        <f t="shared" si="45"/>
        <v>40</v>
      </c>
      <c r="L396">
        <f t="shared" si="46"/>
        <v>99</v>
      </c>
      <c r="M396">
        <f t="shared" si="47"/>
        <v>20</v>
      </c>
      <c r="O396" s="278">
        <v>394</v>
      </c>
      <c r="P396" s="278">
        <v>0</v>
      </c>
      <c r="Q396" s="278">
        <f t="shared" si="42"/>
        <v>394</v>
      </c>
      <c r="R396" s="279">
        <v>0</v>
      </c>
    </row>
    <row r="397" spans="1:18" x14ac:dyDescent="0.25">
      <c r="A397">
        <v>395</v>
      </c>
      <c r="B397">
        <f>ROUNDUP(Commercial_Industrial_Requirements[[#This Row],[Total Parking Spaces]]*0.2,0.1)</f>
        <v>79</v>
      </c>
      <c r="C397">
        <f>ROUNDUP(Commercial_Industrial_Requirements[[#This Row],['# EV Capable Spaces]]*0.25,0.1)</f>
        <v>20</v>
      </c>
      <c r="E397">
        <v>395</v>
      </c>
      <c r="F397">
        <f t="shared" si="43"/>
        <v>40</v>
      </c>
      <c r="G397">
        <f t="shared" si="44"/>
        <v>99</v>
      </c>
      <c r="H397">
        <v>0</v>
      </c>
      <c r="J397">
        <v>395</v>
      </c>
      <c r="K397">
        <f t="shared" si="45"/>
        <v>40</v>
      </c>
      <c r="L397">
        <f t="shared" si="46"/>
        <v>99</v>
      </c>
      <c r="M397">
        <f t="shared" si="47"/>
        <v>20</v>
      </c>
      <c r="O397" s="278">
        <v>395</v>
      </c>
      <c r="P397" s="278">
        <v>0</v>
      </c>
      <c r="Q397" s="278">
        <f t="shared" si="42"/>
        <v>395</v>
      </c>
      <c r="R397" s="279">
        <v>0</v>
      </c>
    </row>
    <row r="398" spans="1:18" x14ac:dyDescent="0.25">
      <c r="A398">
        <v>396</v>
      </c>
      <c r="B398">
        <f>ROUNDUP(Commercial_Industrial_Requirements[[#This Row],[Total Parking Spaces]]*0.2,0.1)</f>
        <v>80</v>
      </c>
      <c r="C398">
        <f>ROUNDUP(Commercial_Industrial_Requirements[[#This Row],['# EV Capable Spaces]]*0.25,0.1)</f>
        <v>20</v>
      </c>
      <c r="E398">
        <v>396</v>
      </c>
      <c r="F398">
        <f t="shared" si="43"/>
        <v>40</v>
      </c>
      <c r="G398">
        <f t="shared" si="44"/>
        <v>99</v>
      </c>
      <c r="H398">
        <v>0</v>
      </c>
      <c r="J398">
        <v>396</v>
      </c>
      <c r="K398">
        <f t="shared" si="45"/>
        <v>40</v>
      </c>
      <c r="L398">
        <f t="shared" si="46"/>
        <v>99</v>
      </c>
      <c r="M398">
        <f t="shared" si="47"/>
        <v>20</v>
      </c>
      <c r="O398" s="278">
        <v>396</v>
      </c>
      <c r="P398" s="278">
        <v>0</v>
      </c>
      <c r="Q398" s="278">
        <f t="shared" si="42"/>
        <v>396</v>
      </c>
      <c r="R398" s="279">
        <v>0</v>
      </c>
    </row>
    <row r="399" spans="1:18" x14ac:dyDescent="0.25">
      <c r="A399">
        <v>397</v>
      </c>
      <c r="B399">
        <f>ROUNDUP(Commercial_Industrial_Requirements[[#This Row],[Total Parking Spaces]]*0.2,0.1)</f>
        <v>80</v>
      </c>
      <c r="C399">
        <f>ROUNDUP(Commercial_Industrial_Requirements[[#This Row],['# EV Capable Spaces]]*0.25,0.1)</f>
        <v>20</v>
      </c>
      <c r="E399">
        <v>397</v>
      </c>
      <c r="F399">
        <f t="shared" si="43"/>
        <v>40</v>
      </c>
      <c r="G399">
        <f t="shared" si="44"/>
        <v>100</v>
      </c>
      <c r="H399">
        <v>0</v>
      </c>
      <c r="J399">
        <v>397</v>
      </c>
      <c r="K399">
        <f t="shared" si="45"/>
        <v>40</v>
      </c>
      <c r="L399">
        <f t="shared" si="46"/>
        <v>100</v>
      </c>
      <c r="M399">
        <f t="shared" si="47"/>
        <v>20</v>
      </c>
      <c r="O399" s="278">
        <v>397</v>
      </c>
      <c r="P399" s="278">
        <v>0</v>
      </c>
      <c r="Q399" s="278">
        <f t="shared" si="42"/>
        <v>397</v>
      </c>
      <c r="R399" s="279">
        <v>0</v>
      </c>
    </row>
    <row r="400" spans="1:18" x14ac:dyDescent="0.25">
      <c r="A400">
        <v>398</v>
      </c>
      <c r="B400">
        <f>ROUNDUP(Commercial_Industrial_Requirements[[#This Row],[Total Parking Spaces]]*0.2,0.1)</f>
        <v>80</v>
      </c>
      <c r="C400">
        <f>ROUNDUP(Commercial_Industrial_Requirements[[#This Row],['# EV Capable Spaces]]*0.25,0.1)</f>
        <v>20</v>
      </c>
      <c r="E400">
        <v>398</v>
      </c>
      <c r="F400">
        <f t="shared" si="43"/>
        <v>40</v>
      </c>
      <c r="G400">
        <f t="shared" si="44"/>
        <v>100</v>
      </c>
      <c r="H400">
        <v>0</v>
      </c>
      <c r="J400">
        <v>398</v>
      </c>
      <c r="K400">
        <f t="shared" si="45"/>
        <v>40</v>
      </c>
      <c r="L400">
        <f t="shared" si="46"/>
        <v>100</v>
      </c>
      <c r="M400">
        <f t="shared" si="47"/>
        <v>20</v>
      </c>
      <c r="O400" s="278">
        <v>398</v>
      </c>
      <c r="P400" s="278">
        <v>0</v>
      </c>
      <c r="Q400" s="278">
        <f t="shared" si="42"/>
        <v>398</v>
      </c>
      <c r="R400" s="279">
        <v>0</v>
      </c>
    </row>
    <row r="401" spans="1:18" x14ac:dyDescent="0.25">
      <c r="A401">
        <v>399</v>
      </c>
      <c r="B401">
        <f>ROUNDUP(Commercial_Industrial_Requirements[[#This Row],[Total Parking Spaces]]*0.2,0.1)</f>
        <v>80</v>
      </c>
      <c r="C401">
        <f>ROUNDUP(Commercial_Industrial_Requirements[[#This Row],['# EV Capable Spaces]]*0.25,0.1)</f>
        <v>20</v>
      </c>
      <c r="E401">
        <v>399</v>
      </c>
      <c r="F401">
        <f t="shared" si="43"/>
        <v>40</v>
      </c>
      <c r="G401">
        <f t="shared" si="44"/>
        <v>100</v>
      </c>
      <c r="H401">
        <v>0</v>
      </c>
      <c r="J401">
        <v>399</v>
      </c>
      <c r="K401">
        <f t="shared" si="45"/>
        <v>40</v>
      </c>
      <c r="L401">
        <f t="shared" si="46"/>
        <v>100</v>
      </c>
      <c r="M401">
        <f t="shared" si="47"/>
        <v>20</v>
      </c>
      <c r="O401" s="278">
        <v>399</v>
      </c>
      <c r="P401" s="278">
        <v>0</v>
      </c>
      <c r="Q401" s="278">
        <f t="shared" si="42"/>
        <v>399</v>
      </c>
      <c r="R401" s="279">
        <v>0</v>
      </c>
    </row>
    <row r="402" spans="1:18" x14ac:dyDescent="0.25">
      <c r="A402">
        <v>400</v>
      </c>
      <c r="B402">
        <f>ROUNDUP(Commercial_Industrial_Requirements[[#This Row],[Total Parking Spaces]]*0.2,0.1)</f>
        <v>80</v>
      </c>
      <c r="C402">
        <f>ROUNDUP(Commercial_Industrial_Requirements[[#This Row],['# EV Capable Spaces]]*0.25,0.1)</f>
        <v>20</v>
      </c>
      <c r="E402">
        <v>400</v>
      </c>
      <c r="F402">
        <f t="shared" si="43"/>
        <v>40</v>
      </c>
      <c r="G402">
        <f t="shared" si="44"/>
        <v>100</v>
      </c>
      <c r="H402">
        <v>0</v>
      </c>
      <c r="J402">
        <v>400</v>
      </c>
      <c r="K402">
        <f t="shared" si="45"/>
        <v>40</v>
      </c>
      <c r="L402">
        <f t="shared" si="46"/>
        <v>100</v>
      </c>
      <c r="M402">
        <f t="shared" si="47"/>
        <v>20</v>
      </c>
      <c r="O402" s="278">
        <v>400</v>
      </c>
      <c r="P402" s="278">
        <v>0</v>
      </c>
      <c r="Q402" s="278">
        <f t="shared" si="42"/>
        <v>400</v>
      </c>
      <c r="R402" s="279">
        <v>0</v>
      </c>
    </row>
    <row r="403" spans="1:18" x14ac:dyDescent="0.25">
      <c r="A403">
        <v>401</v>
      </c>
      <c r="B403">
        <f>ROUNDUP(Commercial_Industrial_Requirements[[#This Row],[Total Parking Spaces]]*0.2,0.1)</f>
        <v>81</v>
      </c>
      <c r="C403">
        <f>ROUNDUP(Commercial_Industrial_Requirements[[#This Row],['# EV Capable Spaces]]*0.25,0.1)</f>
        <v>21</v>
      </c>
      <c r="E403">
        <v>401</v>
      </c>
      <c r="F403">
        <f t="shared" si="43"/>
        <v>41</v>
      </c>
      <c r="G403">
        <f t="shared" si="44"/>
        <v>101</v>
      </c>
      <c r="H403">
        <v>0</v>
      </c>
      <c r="J403">
        <v>401</v>
      </c>
      <c r="K403">
        <f t="shared" si="45"/>
        <v>41</v>
      </c>
      <c r="L403">
        <f t="shared" si="46"/>
        <v>101</v>
      </c>
      <c r="M403">
        <f t="shared" si="47"/>
        <v>21</v>
      </c>
      <c r="O403" s="278">
        <v>401</v>
      </c>
      <c r="P403" s="278">
        <v>0</v>
      </c>
      <c r="Q403" s="278">
        <f t="shared" ref="Q403:Q466" si="48">O403</f>
        <v>401</v>
      </c>
      <c r="R403" s="279">
        <v>0</v>
      </c>
    </row>
    <row r="404" spans="1:18" x14ac:dyDescent="0.25">
      <c r="A404">
        <v>402</v>
      </c>
      <c r="B404">
        <f>ROUNDUP(Commercial_Industrial_Requirements[[#This Row],[Total Parking Spaces]]*0.2,0.1)</f>
        <v>81</v>
      </c>
      <c r="C404">
        <f>ROUNDUP(Commercial_Industrial_Requirements[[#This Row],['# EV Capable Spaces]]*0.25,0.1)</f>
        <v>21</v>
      </c>
      <c r="E404">
        <v>402</v>
      </c>
      <c r="F404">
        <f t="shared" si="43"/>
        <v>41</v>
      </c>
      <c r="G404">
        <f t="shared" si="44"/>
        <v>101</v>
      </c>
      <c r="H404">
        <v>0</v>
      </c>
      <c r="J404">
        <v>402</v>
      </c>
      <c r="K404">
        <f t="shared" si="45"/>
        <v>41</v>
      </c>
      <c r="L404">
        <f t="shared" si="46"/>
        <v>101</v>
      </c>
      <c r="M404">
        <f t="shared" si="47"/>
        <v>21</v>
      </c>
      <c r="O404" s="278">
        <v>402</v>
      </c>
      <c r="P404" s="278">
        <v>0</v>
      </c>
      <c r="Q404" s="278">
        <f t="shared" si="48"/>
        <v>402</v>
      </c>
      <c r="R404" s="279">
        <v>0</v>
      </c>
    </row>
    <row r="405" spans="1:18" x14ac:dyDescent="0.25">
      <c r="A405">
        <v>403</v>
      </c>
      <c r="B405">
        <f>ROUNDUP(Commercial_Industrial_Requirements[[#This Row],[Total Parking Spaces]]*0.2,0.1)</f>
        <v>81</v>
      </c>
      <c r="C405">
        <f>ROUNDUP(Commercial_Industrial_Requirements[[#This Row],['# EV Capable Spaces]]*0.25,0.1)</f>
        <v>21</v>
      </c>
      <c r="E405">
        <v>403</v>
      </c>
      <c r="F405">
        <f t="shared" si="43"/>
        <v>41</v>
      </c>
      <c r="G405">
        <f t="shared" si="44"/>
        <v>101</v>
      </c>
      <c r="H405">
        <v>0</v>
      </c>
      <c r="J405">
        <v>403</v>
      </c>
      <c r="K405">
        <f t="shared" si="45"/>
        <v>41</v>
      </c>
      <c r="L405">
        <f t="shared" si="46"/>
        <v>101</v>
      </c>
      <c r="M405">
        <f t="shared" si="47"/>
        <v>21</v>
      </c>
      <c r="O405" s="278">
        <v>403</v>
      </c>
      <c r="P405" s="278">
        <v>0</v>
      </c>
      <c r="Q405" s="278">
        <f t="shared" si="48"/>
        <v>403</v>
      </c>
      <c r="R405" s="279">
        <v>0</v>
      </c>
    </row>
    <row r="406" spans="1:18" x14ac:dyDescent="0.25">
      <c r="A406">
        <v>404</v>
      </c>
      <c r="B406">
        <f>ROUNDUP(Commercial_Industrial_Requirements[[#This Row],[Total Parking Spaces]]*0.2,0.1)</f>
        <v>81</v>
      </c>
      <c r="C406">
        <f>ROUNDUP(Commercial_Industrial_Requirements[[#This Row],['# EV Capable Spaces]]*0.25,0.1)</f>
        <v>21</v>
      </c>
      <c r="E406">
        <v>404</v>
      </c>
      <c r="F406">
        <f t="shared" si="43"/>
        <v>41</v>
      </c>
      <c r="G406">
        <f t="shared" si="44"/>
        <v>101</v>
      </c>
      <c r="H406">
        <v>0</v>
      </c>
      <c r="J406">
        <v>404</v>
      </c>
      <c r="K406">
        <f t="shared" si="45"/>
        <v>41</v>
      </c>
      <c r="L406">
        <f t="shared" si="46"/>
        <v>101</v>
      </c>
      <c r="M406">
        <f t="shared" si="47"/>
        <v>21</v>
      </c>
      <c r="O406" s="278">
        <v>404</v>
      </c>
      <c r="P406" s="278">
        <v>0</v>
      </c>
      <c r="Q406" s="278">
        <f t="shared" si="48"/>
        <v>404</v>
      </c>
      <c r="R406" s="279">
        <v>0</v>
      </c>
    </row>
    <row r="407" spans="1:18" x14ac:dyDescent="0.25">
      <c r="A407">
        <v>405</v>
      </c>
      <c r="B407">
        <f>ROUNDUP(Commercial_Industrial_Requirements[[#This Row],[Total Parking Spaces]]*0.2,0.1)</f>
        <v>81</v>
      </c>
      <c r="C407">
        <f>ROUNDUP(Commercial_Industrial_Requirements[[#This Row],['# EV Capable Spaces]]*0.25,0.1)</f>
        <v>21</v>
      </c>
      <c r="E407">
        <v>405</v>
      </c>
      <c r="F407">
        <f t="shared" si="43"/>
        <v>41</v>
      </c>
      <c r="G407">
        <f t="shared" si="44"/>
        <v>102</v>
      </c>
      <c r="H407">
        <v>0</v>
      </c>
      <c r="J407">
        <v>405</v>
      </c>
      <c r="K407">
        <f t="shared" si="45"/>
        <v>41</v>
      </c>
      <c r="L407">
        <f t="shared" si="46"/>
        <v>102</v>
      </c>
      <c r="M407">
        <f t="shared" si="47"/>
        <v>21</v>
      </c>
      <c r="O407" s="278">
        <v>405</v>
      </c>
      <c r="P407" s="278">
        <v>0</v>
      </c>
      <c r="Q407" s="278">
        <f t="shared" si="48"/>
        <v>405</v>
      </c>
      <c r="R407" s="279">
        <v>0</v>
      </c>
    </row>
    <row r="408" spans="1:18" x14ac:dyDescent="0.25">
      <c r="A408">
        <v>406</v>
      </c>
      <c r="B408">
        <f>ROUNDUP(Commercial_Industrial_Requirements[[#This Row],[Total Parking Spaces]]*0.2,0.1)</f>
        <v>82</v>
      </c>
      <c r="C408">
        <f>ROUNDUP(Commercial_Industrial_Requirements[[#This Row],['# EV Capable Spaces]]*0.25,0.1)</f>
        <v>21</v>
      </c>
      <c r="E408">
        <v>406</v>
      </c>
      <c r="F408">
        <f t="shared" si="43"/>
        <v>41</v>
      </c>
      <c r="G408">
        <f t="shared" si="44"/>
        <v>102</v>
      </c>
      <c r="H408">
        <v>0</v>
      </c>
      <c r="J408">
        <v>406</v>
      </c>
      <c r="K408">
        <f t="shared" si="45"/>
        <v>41</v>
      </c>
      <c r="L408">
        <f t="shared" si="46"/>
        <v>102</v>
      </c>
      <c r="M408">
        <f t="shared" si="47"/>
        <v>21</v>
      </c>
      <c r="O408" s="278">
        <v>406</v>
      </c>
      <c r="P408" s="278">
        <v>0</v>
      </c>
      <c r="Q408" s="278">
        <f t="shared" si="48"/>
        <v>406</v>
      </c>
      <c r="R408" s="279">
        <v>0</v>
      </c>
    </row>
    <row r="409" spans="1:18" x14ac:dyDescent="0.25">
      <c r="A409">
        <v>407</v>
      </c>
      <c r="B409">
        <f>ROUNDUP(Commercial_Industrial_Requirements[[#This Row],[Total Parking Spaces]]*0.2,0.1)</f>
        <v>82</v>
      </c>
      <c r="C409">
        <f>ROUNDUP(Commercial_Industrial_Requirements[[#This Row],['# EV Capable Spaces]]*0.25,0.1)</f>
        <v>21</v>
      </c>
      <c r="E409">
        <v>407</v>
      </c>
      <c r="F409">
        <f t="shared" si="43"/>
        <v>41</v>
      </c>
      <c r="G409">
        <f t="shared" si="44"/>
        <v>102</v>
      </c>
      <c r="H409">
        <v>0</v>
      </c>
      <c r="J409">
        <v>407</v>
      </c>
      <c r="K409">
        <f t="shared" si="45"/>
        <v>41</v>
      </c>
      <c r="L409">
        <f t="shared" si="46"/>
        <v>102</v>
      </c>
      <c r="M409">
        <f t="shared" si="47"/>
        <v>21</v>
      </c>
      <c r="O409" s="278">
        <v>407</v>
      </c>
      <c r="P409" s="278">
        <v>0</v>
      </c>
      <c r="Q409" s="278">
        <f t="shared" si="48"/>
        <v>407</v>
      </c>
      <c r="R409" s="279">
        <v>0</v>
      </c>
    </row>
    <row r="410" spans="1:18" x14ac:dyDescent="0.25">
      <c r="A410">
        <v>408</v>
      </c>
      <c r="B410">
        <f>ROUNDUP(Commercial_Industrial_Requirements[[#This Row],[Total Parking Spaces]]*0.2,0.1)</f>
        <v>82</v>
      </c>
      <c r="C410">
        <f>ROUNDUP(Commercial_Industrial_Requirements[[#This Row],['# EV Capable Spaces]]*0.25,0.1)</f>
        <v>21</v>
      </c>
      <c r="E410">
        <v>408</v>
      </c>
      <c r="F410">
        <f t="shared" si="43"/>
        <v>41</v>
      </c>
      <c r="G410">
        <f t="shared" si="44"/>
        <v>102</v>
      </c>
      <c r="H410">
        <v>0</v>
      </c>
      <c r="J410">
        <v>408</v>
      </c>
      <c r="K410">
        <f t="shared" si="45"/>
        <v>41</v>
      </c>
      <c r="L410">
        <f t="shared" si="46"/>
        <v>102</v>
      </c>
      <c r="M410">
        <f t="shared" si="47"/>
        <v>21</v>
      </c>
      <c r="O410" s="278">
        <v>408</v>
      </c>
      <c r="P410" s="278">
        <v>0</v>
      </c>
      <c r="Q410" s="278">
        <f t="shared" si="48"/>
        <v>408</v>
      </c>
      <c r="R410" s="279">
        <v>0</v>
      </c>
    </row>
    <row r="411" spans="1:18" x14ac:dyDescent="0.25">
      <c r="A411">
        <v>409</v>
      </c>
      <c r="B411">
        <f>ROUNDUP(Commercial_Industrial_Requirements[[#This Row],[Total Parking Spaces]]*0.2,0.1)</f>
        <v>82</v>
      </c>
      <c r="C411">
        <f>ROUNDUP(Commercial_Industrial_Requirements[[#This Row],['# EV Capable Spaces]]*0.25,0.1)</f>
        <v>21</v>
      </c>
      <c r="E411">
        <v>409</v>
      </c>
      <c r="F411">
        <f t="shared" si="43"/>
        <v>41</v>
      </c>
      <c r="G411">
        <f t="shared" si="44"/>
        <v>103</v>
      </c>
      <c r="H411">
        <v>0</v>
      </c>
      <c r="J411">
        <v>409</v>
      </c>
      <c r="K411">
        <f t="shared" si="45"/>
        <v>41</v>
      </c>
      <c r="L411">
        <f t="shared" si="46"/>
        <v>103</v>
      </c>
      <c r="M411">
        <f t="shared" si="47"/>
        <v>21</v>
      </c>
      <c r="O411" s="278">
        <v>409</v>
      </c>
      <c r="P411" s="278">
        <v>0</v>
      </c>
      <c r="Q411" s="278">
        <f t="shared" si="48"/>
        <v>409</v>
      </c>
      <c r="R411" s="279">
        <v>0</v>
      </c>
    </row>
    <row r="412" spans="1:18" x14ac:dyDescent="0.25">
      <c r="A412">
        <v>410</v>
      </c>
      <c r="B412">
        <f>ROUNDUP(Commercial_Industrial_Requirements[[#This Row],[Total Parking Spaces]]*0.2,0.1)</f>
        <v>82</v>
      </c>
      <c r="C412">
        <f>ROUNDUP(Commercial_Industrial_Requirements[[#This Row],['# EV Capable Spaces]]*0.25,0.1)</f>
        <v>21</v>
      </c>
      <c r="E412">
        <v>410</v>
      </c>
      <c r="F412">
        <f t="shared" si="43"/>
        <v>41</v>
      </c>
      <c r="G412">
        <f t="shared" si="44"/>
        <v>103</v>
      </c>
      <c r="H412">
        <v>0</v>
      </c>
      <c r="J412">
        <v>410</v>
      </c>
      <c r="K412">
        <f t="shared" si="45"/>
        <v>41</v>
      </c>
      <c r="L412">
        <f t="shared" si="46"/>
        <v>103</v>
      </c>
      <c r="M412">
        <f t="shared" si="47"/>
        <v>21</v>
      </c>
      <c r="O412" s="278">
        <v>410</v>
      </c>
      <c r="P412" s="278">
        <v>0</v>
      </c>
      <c r="Q412" s="278">
        <f t="shared" si="48"/>
        <v>410</v>
      </c>
      <c r="R412" s="279">
        <v>0</v>
      </c>
    </row>
    <row r="413" spans="1:18" x14ac:dyDescent="0.25">
      <c r="A413">
        <v>411</v>
      </c>
      <c r="B413">
        <f>ROUNDUP(Commercial_Industrial_Requirements[[#This Row],[Total Parking Spaces]]*0.2,0.1)</f>
        <v>83</v>
      </c>
      <c r="C413">
        <f>ROUNDUP(Commercial_Industrial_Requirements[[#This Row],['# EV Capable Spaces]]*0.25,0.1)</f>
        <v>21</v>
      </c>
      <c r="E413">
        <v>411</v>
      </c>
      <c r="F413">
        <f t="shared" si="43"/>
        <v>42</v>
      </c>
      <c r="G413">
        <f t="shared" si="44"/>
        <v>103</v>
      </c>
      <c r="H413">
        <v>0</v>
      </c>
      <c r="J413">
        <v>411</v>
      </c>
      <c r="K413">
        <f t="shared" si="45"/>
        <v>42</v>
      </c>
      <c r="L413">
        <f t="shared" si="46"/>
        <v>103</v>
      </c>
      <c r="M413">
        <f t="shared" si="47"/>
        <v>21</v>
      </c>
      <c r="O413" s="278">
        <v>411</v>
      </c>
      <c r="P413" s="278">
        <v>0</v>
      </c>
      <c r="Q413" s="278">
        <f t="shared" si="48"/>
        <v>411</v>
      </c>
      <c r="R413" s="279">
        <v>0</v>
      </c>
    </row>
    <row r="414" spans="1:18" x14ac:dyDescent="0.25">
      <c r="A414">
        <v>412</v>
      </c>
      <c r="B414">
        <f>ROUNDUP(Commercial_Industrial_Requirements[[#This Row],[Total Parking Spaces]]*0.2,0.1)</f>
        <v>83</v>
      </c>
      <c r="C414">
        <f>ROUNDUP(Commercial_Industrial_Requirements[[#This Row],['# EV Capable Spaces]]*0.25,0.1)</f>
        <v>21</v>
      </c>
      <c r="E414">
        <v>412</v>
      </c>
      <c r="F414">
        <f t="shared" si="43"/>
        <v>42</v>
      </c>
      <c r="G414">
        <f t="shared" si="44"/>
        <v>103</v>
      </c>
      <c r="H414">
        <v>0</v>
      </c>
      <c r="J414">
        <v>412</v>
      </c>
      <c r="K414">
        <f t="shared" si="45"/>
        <v>42</v>
      </c>
      <c r="L414">
        <f t="shared" si="46"/>
        <v>103</v>
      </c>
      <c r="M414">
        <f t="shared" si="47"/>
        <v>21</v>
      </c>
      <c r="O414" s="278">
        <v>412</v>
      </c>
      <c r="P414" s="278">
        <v>0</v>
      </c>
      <c r="Q414" s="278">
        <f t="shared" si="48"/>
        <v>412</v>
      </c>
      <c r="R414" s="279">
        <v>0</v>
      </c>
    </row>
    <row r="415" spans="1:18" x14ac:dyDescent="0.25">
      <c r="A415">
        <v>413</v>
      </c>
      <c r="B415">
        <f>ROUNDUP(Commercial_Industrial_Requirements[[#This Row],[Total Parking Spaces]]*0.2,0.1)</f>
        <v>83</v>
      </c>
      <c r="C415">
        <f>ROUNDUP(Commercial_Industrial_Requirements[[#This Row],['# EV Capable Spaces]]*0.25,0.1)</f>
        <v>21</v>
      </c>
      <c r="E415">
        <v>413</v>
      </c>
      <c r="F415">
        <f t="shared" si="43"/>
        <v>42</v>
      </c>
      <c r="G415">
        <f t="shared" si="44"/>
        <v>104</v>
      </c>
      <c r="H415">
        <v>0</v>
      </c>
      <c r="J415">
        <v>413</v>
      </c>
      <c r="K415">
        <f t="shared" si="45"/>
        <v>42</v>
      </c>
      <c r="L415">
        <f t="shared" si="46"/>
        <v>104</v>
      </c>
      <c r="M415">
        <f t="shared" si="47"/>
        <v>21</v>
      </c>
      <c r="O415" s="278">
        <v>413</v>
      </c>
      <c r="P415" s="278">
        <v>0</v>
      </c>
      <c r="Q415" s="278">
        <f t="shared" si="48"/>
        <v>413</v>
      </c>
      <c r="R415" s="279">
        <v>0</v>
      </c>
    </row>
    <row r="416" spans="1:18" x14ac:dyDescent="0.25">
      <c r="A416">
        <v>414</v>
      </c>
      <c r="B416">
        <f>ROUNDUP(Commercial_Industrial_Requirements[[#This Row],[Total Parking Spaces]]*0.2,0.1)</f>
        <v>83</v>
      </c>
      <c r="C416">
        <f>ROUNDUP(Commercial_Industrial_Requirements[[#This Row],['# EV Capable Spaces]]*0.25,0.1)</f>
        <v>21</v>
      </c>
      <c r="E416">
        <v>414</v>
      </c>
      <c r="F416">
        <f t="shared" si="43"/>
        <v>42</v>
      </c>
      <c r="G416">
        <f t="shared" si="44"/>
        <v>104</v>
      </c>
      <c r="H416">
        <v>0</v>
      </c>
      <c r="J416">
        <v>414</v>
      </c>
      <c r="K416">
        <f t="shared" si="45"/>
        <v>42</v>
      </c>
      <c r="L416">
        <f t="shared" si="46"/>
        <v>104</v>
      </c>
      <c r="M416">
        <f t="shared" si="47"/>
        <v>21</v>
      </c>
      <c r="O416" s="278">
        <v>414</v>
      </c>
      <c r="P416" s="278">
        <v>0</v>
      </c>
      <c r="Q416" s="278">
        <f t="shared" si="48"/>
        <v>414</v>
      </c>
      <c r="R416" s="279">
        <v>0</v>
      </c>
    </row>
    <row r="417" spans="1:18" x14ac:dyDescent="0.25">
      <c r="A417">
        <v>415</v>
      </c>
      <c r="B417">
        <f>ROUNDUP(Commercial_Industrial_Requirements[[#This Row],[Total Parking Spaces]]*0.2,0.1)</f>
        <v>83</v>
      </c>
      <c r="C417">
        <f>ROUNDUP(Commercial_Industrial_Requirements[[#This Row],['# EV Capable Spaces]]*0.25,0.1)</f>
        <v>21</v>
      </c>
      <c r="E417">
        <v>415</v>
      </c>
      <c r="F417">
        <f t="shared" si="43"/>
        <v>42</v>
      </c>
      <c r="G417">
        <f t="shared" si="44"/>
        <v>104</v>
      </c>
      <c r="H417">
        <v>0</v>
      </c>
      <c r="J417">
        <v>415</v>
      </c>
      <c r="K417">
        <f t="shared" si="45"/>
        <v>42</v>
      </c>
      <c r="L417">
        <f t="shared" si="46"/>
        <v>104</v>
      </c>
      <c r="M417">
        <f t="shared" si="47"/>
        <v>21</v>
      </c>
      <c r="O417" s="278">
        <v>415</v>
      </c>
      <c r="P417" s="278">
        <v>0</v>
      </c>
      <c r="Q417" s="278">
        <f t="shared" si="48"/>
        <v>415</v>
      </c>
      <c r="R417" s="279">
        <v>0</v>
      </c>
    </row>
    <row r="418" spans="1:18" x14ac:dyDescent="0.25">
      <c r="A418">
        <v>416</v>
      </c>
      <c r="B418">
        <f>ROUNDUP(Commercial_Industrial_Requirements[[#This Row],[Total Parking Spaces]]*0.2,0.1)</f>
        <v>84</v>
      </c>
      <c r="C418">
        <f>ROUNDUP(Commercial_Industrial_Requirements[[#This Row],['# EV Capable Spaces]]*0.25,0.1)</f>
        <v>21</v>
      </c>
      <c r="E418">
        <v>416</v>
      </c>
      <c r="F418">
        <f t="shared" si="43"/>
        <v>42</v>
      </c>
      <c r="G418">
        <f t="shared" si="44"/>
        <v>104</v>
      </c>
      <c r="H418">
        <v>0</v>
      </c>
      <c r="J418">
        <v>416</v>
      </c>
      <c r="K418">
        <f t="shared" si="45"/>
        <v>42</v>
      </c>
      <c r="L418">
        <f t="shared" si="46"/>
        <v>104</v>
      </c>
      <c r="M418">
        <f t="shared" si="47"/>
        <v>21</v>
      </c>
      <c r="O418" s="278">
        <v>416</v>
      </c>
      <c r="P418" s="278">
        <v>0</v>
      </c>
      <c r="Q418" s="278">
        <f t="shared" si="48"/>
        <v>416</v>
      </c>
      <c r="R418" s="279">
        <v>0</v>
      </c>
    </row>
    <row r="419" spans="1:18" x14ac:dyDescent="0.25">
      <c r="A419">
        <v>417</v>
      </c>
      <c r="B419">
        <f>ROUNDUP(Commercial_Industrial_Requirements[[#This Row],[Total Parking Spaces]]*0.2,0.1)</f>
        <v>84</v>
      </c>
      <c r="C419">
        <f>ROUNDUP(Commercial_Industrial_Requirements[[#This Row],['# EV Capable Spaces]]*0.25,0.1)</f>
        <v>21</v>
      </c>
      <c r="E419">
        <v>417</v>
      </c>
      <c r="F419">
        <f t="shared" si="43"/>
        <v>42</v>
      </c>
      <c r="G419">
        <f t="shared" si="44"/>
        <v>105</v>
      </c>
      <c r="H419">
        <v>0</v>
      </c>
      <c r="J419">
        <v>417</v>
      </c>
      <c r="K419">
        <f t="shared" si="45"/>
        <v>42</v>
      </c>
      <c r="L419">
        <f t="shared" si="46"/>
        <v>105</v>
      </c>
      <c r="M419">
        <f t="shared" si="47"/>
        <v>21</v>
      </c>
      <c r="O419" s="278">
        <v>417</v>
      </c>
      <c r="P419" s="278">
        <v>0</v>
      </c>
      <c r="Q419" s="278">
        <f t="shared" si="48"/>
        <v>417</v>
      </c>
      <c r="R419" s="279">
        <v>0</v>
      </c>
    </row>
    <row r="420" spans="1:18" x14ac:dyDescent="0.25">
      <c r="A420">
        <v>418</v>
      </c>
      <c r="B420">
        <f>ROUNDUP(Commercial_Industrial_Requirements[[#This Row],[Total Parking Spaces]]*0.2,0.1)</f>
        <v>84</v>
      </c>
      <c r="C420">
        <f>ROUNDUP(Commercial_Industrial_Requirements[[#This Row],['# EV Capable Spaces]]*0.25,0.1)</f>
        <v>21</v>
      </c>
      <c r="E420">
        <v>418</v>
      </c>
      <c r="F420">
        <f t="shared" si="43"/>
        <v>42</v>
      </c>
      <c r="G420">
        <f t="shared" si="44"/>
        <v>105</v>
      </c>
      <c r="H420">
        <v>0</v>
      </c>
      <c r="J420">
        <v>418</v>
      </c>
      <c r="K420">
        <f t="shared" si="45"/>
        <v>42</v>
      </c>
      <c r="L420">
        <f t="shared" si="46"/>
        <v>105</v>
      </c>
      <c r="M420">
        <f t="shared" si="47"/>
        <v>21</v>
      </c>
      <c r="O420" s="278">
        <v>418</v>
      </c>
      <c r="P420" s="278">
        <v>0</v>
      </c>
      <c r="Q420" s="278">
        <f t="shared" si="48"/>
        <v>418</v>
      </c>
      <c r="R420" s="279">
        <v>0</v>
      </c>
    </row>
    <row r="421" spans="1:18" x14ac:dyDescent="0.25">
      <c r="A421">
        <v>419</v>
      </c>
      <c r="B421">
        <f>ROUNDUP(Commercial_Industrial_Requirements[[#This Row],[Total Parking Spaces]]*0.2,0.1)</f>
        <v>84</v>
      </c>
      <c r="C421">
        <f>ROUNDUP(Commercial_Industrial_Requirements[[#This Row],['# EV Capable Spaces]]*0.25,0.1)</f>
        <v>21</v>
      </c>
      <c r="E421">
        <v>419</v>
      </c>
      <c r="F421">
        <f t="shared" si="43"/>
        <v>42</v>
      </c>
      <c r="G421">
        <f t="shared" si="44"/>
        <v>105</v>
      </c>
      <c r="H421">
        <v>0</v>
      </c>
      <c r="J421">
        <v>419</v>
      </c>
      <c r="K421">
        <f t="shared" si="45"/>
        <v>42</v>
      </c>
      <c r="L421">
        <f t="shared" si="46"/>
        <v>105</v>
      </c>
      <c r="M421">
        <f t="shared" si="47"/>
        <v>21</v>
      </c>
      <c r="O421" s="278">
        <v>419</v>
      </c>
      <c r="P421" s="278">
        <v>0</v>
      </c>
      <c r="Q421" s="278">
        <f t="shared" si="48"/>
        <v>419</v>
      </c>
      <c r="R421" s="279">
        <v>0</v>
      </c>
    </row>
    <row r="422" spans="1:18" x14ac:dyDescent="0.25">
      <c r="A422">
        <v>420</v>
      </c>
      <c r="B422">
        <f>ROUNDUP(Commercial_Industrial_Requirements[[#This Row],[Total Parking Spaces]]*0.2,0.1)</f>
        <v>84</v>
      </c>
      <c r="C422">
        <f>ROUNDUP(Commercial_Industrial_Requirements[[#This Row],['# EV Capable Spaces]]*0.25,0.1)</f>
        <v>21</v>
      </c>
      <c r="E422">
        <v>420</v>
      </c>
      <c r="F422">
        <f t="shared" si="43"/>
        <v>42</v>
      </c>
      <c r="G422">
        <f t="shared" si="44"/>
        <v>105</v>
      </c>
      <c r="H422">
        <v>0</v>
      </c>
      <c r="J422">
        <v>420</v>
      </c>
      <c r="K422">
        <f t="shared" si="45"/>
        <v>42</v>
      </c>
      <c r="L422">
        <f t="shared" si="46"/>
        <v>105</v>
      </c>
      <c r="M422">
        <f t="shared" si="47"/>
        <v>21</v>
      </c>
      <c r="O422" s="278">
        <v>420</v>
      </c>
      <c r="P422" s="278">
        <v>0</v>
      </c>
      <c r="Q422" s="278">
        <f t="shared" si="48"/>
        <v>420</v>
      </c>
      <c r="R422" s="279">
        <v>0</v>
      </c>
    </row>
    <row r="423" spans="1:18" x14ac:dyDescent="0.25">
      <c r="A423">
        <v>421</v>
      </c>
      <c r="B423">
        <f>ROUNDUP(Commercial_Industrial_Requirements[[#This Row],[Total Parking Spaces]]*0.2,0.1)</f>
        <v>85</v>
      </c>
      <c r="C423">
        <f>ROUNDUP(Commercial_Industrial_Requirements[[#This Row],['# EV Capable Spaces]]*0.25,0.1)</f>
        <v>22</v>
      </c>
      <c r="E423">
        <v>421</v>
      </c>
      <c r="F423">
        <f t="shared" si="43"/>
        <v>43</v>
      </c>
      <c r="G423">
        <f t="shared" si="44"/>
        <v>106</v>
      </c>
      <c r="H423">
        <v>0</v>
      </c>
      <c r="J423">
        <v>421</v>
      </c>
      <c r="K423">
        <f t="shared" si="45"/>
        <v>43</v>
      </c>
      <c r="L423">
        <f t="shared" si="46"/>
        <v>106</v>
      </c>
      <c r="M423">
        <f t="shared" si="47"/>
        <v>22</v>
      </c>
      <c r="O423" s="278">
        <v>421</v>
      </c>
      <c r="P423" s="278">
        <v>0</v>
      </c>
      <c r="Q423" s="278">
        <f t="shared" si="48"/>
        <v>421</v>
      </c>
      <c r="R423" s="279">
        <v>0</v>
      </c>
    </row>
    <row r="424" spans="1:18" x14ac:dyDescent="0.25">
      <c r="A424">
        <v>422</v>
      </c>
      <c r="B424">
        <f>ROUNDUP(Commercial_Industrial_Requirements[[#This Row],[Total Parking Spaces]]*0.2,0.1)</f>
        <v>85</v>
      </c>
      <c r="C424">
        <f>ROUNDUP(Commercial_Industrial_Requirements[[#This Row],['# EV Capable Spaces]]*0.25,0.1)</f>
        <v>22</v>
      </c>
      <c r="E424">
        <v>422</v>
      </c>
      <c r="F424">
        <f t="shared" si="43"/>
        <v>43</v>
      </c>
      <c r="G424">
        <f t="shared" si="44"/>
        <v>106</v>
      </c>
      <c r="H424">
        <v>0</v>
      </c>
      <c r="J424">
        <v>422</v>
      </c>
      <c r="K424">
        <f t="shared" si="45"/>
        <v>43</v>
      </c>
      <c r="L424">
        <f t="shared" si="46"/>
        <v>106</v>
      </c>
      <c r="M424">
        <f t="shared" si="47"/>
        <v>22</v>
      </c>
      <c r="O424" s="278">
        <v>422</v>
      </c>
      <c r="P424" s="278">
        <v>0</v>
      </c>
      <c r="Q424" s="278">
        <f t="shared" si="48"/>
        <v>422</v>
      </c>
      <c r="R424" s="279">
        <v>0</v>
      </c>
    </row>
    <row r="425" spans="1:18" x14ac:dyDescent="0.25">
      <c r="A425">
        <v>423</v>
      </c>
      <c r="B425">
        <f>ROUNDUP(Commercial_Industrial_Requirements[[#This Row],[Total Parking Spaces]]*0.2,0.1)</f>
        <v>85</v>
      </c>
      <c r="C425">
        <f>ROUNDUP(Commercial_Industrial_Requirements[[#This Row],['# EV Capable Spaces]]*0.25,0.1)</f>
        <v>22</v>
      </c>
      <c r="E425">
        <v>423</v>
      </c>
      <c r="F425">
        <f t="shared" si="43"/>
        <v>43</v>
      </c>
      <c r="G425">
        <f t="shared" si="44"/>
        <v>106</v>
      </c>
      <c r="H425">
        <v>0</v>
      </c>
      <c r="J425">
        <v>423</v>
      </c>
      <c r="K425">
        <f t="shared" si="45"/>
        <v>43</v>
      </c>
      <c r="L425">
        <f t="shared" si="46"/>
        <v>106</v>
      </c>
      <c r="M425">
        <f t="shared" si="47"/>
        <v>22</v>
      </c>
      <c r="O425" s="278">
        <v>423</v>
      </c>
      <c r="P425" s="278">
        <v>0</v>
      </c>
      <c r="Q425" s="278">
        <f t="shared" si="48"/>
        <v>423</v>
      </c>
      <c r="R425" s="279">
        <v>0</v>
      </c>
    </row>
    <row r="426" spans="1:18" x14ac:dyDescent="0.25">
      <c r="A426">
        <v>424</v>
      </c>
      <c r="B426">
        <f>ROUNDUP(Commercial_Industrial_Requirements[[#This Row],[Total Parking Spaces]]*0.2,0.1)</f>
        <v>85</v>
      </c>
      <c r="C426">
        <f>ROUNDUP(Commercial_Industrial_Requirements[[#This Row],['# EV Capable Spaces]]*0.25,0.1)</f>
        <v>22</v>
      </c>
      <c r="E426">
        <v>424</v>
      </c>
      <c r="F426">
        <f t="shared" si="43"/>
        <v>43</v>
      </c>
      <c r="G426">
        <f t="shared" si="44"/>
        <v>106</v>
      </c>
      <c r="H426">
        <v>0</v>
      </c>
      <c r="J426">
        <v>424</v>
      </c>
      <c r="K426">
        <f t="shared" si="45"/>
        <v>43</v>
      </c>
      <c r="L426">
        <f t="shared" si="46"/>
        <v>106</v>
      </c>
      <c r="M426">
        <f t="shared" si="47"/>
        <v>22</v>
      </c>
      <c r="O426" s="278">
        <v>424</v>
      </c>
      <c r="P426" s="278">
        <v>0</v>
      </c>
      <c r="Q426" s="278">
        <f t="shared" si="48"/>
        <v>424</v>
      </c>
      <c r="R426" s="279">
        <v>0</v>
      </c>
    </row>
    <row r="427" spans="1:18" x14ac:dyDescent="0.25">
      <c r="A427">
        <v>425</v>
      </c>
      <c r="B427">
        <f>ROUNDUP(Commercial_Industrial_Requirements[[#This Row],[Total Parking Spaces]]*0.2,0.1)</f>
        <v>85</v>
      </c>
      <c r="C427">
        <f>ROUNDUP(Commercial_Industrial_Requirements[[#This Row],['# EV Capable Spaces]]*0.25,0.1)</f>
        <v>22</v>
      </c>
      <c r="E427">
        <v>425</v>
      </c>
      <c r="F427">
        <f t="shared" si="43"/>
        <v>43</v>
      </c>
      <c r="G427">
        <f t="shared" si="44"/>
        <v>107</v>
      </c>
      <c r="H427">
        <v>0</v>
      </c>
      <c r="J427">
        <v>425</v>
      </c>
      <c r="K427">
        <f t="shared" si="45"/>
        <v>43</v>
      </c>
      <c r="L427">
        <f t="shared" si="46"/>
        <v>107</v>
      </c>
      <c r="M427">
        <f t="shared" si="47"/>
        <v>22</v>
      </c>
      <c r="O427" s="278">
        <v>425</v>
      </c>
      <c r="P427" s="278">
        <v>0</v>
      </c>
      <c r="Q427" s="278">
        <f t="shared" si="48"/>
        <v>425</v>
      </c>
      <c r="R427" s="279">
        <v>0</v>
      </c>
    </row>
    <row r="428" spans="1:18" x14ac:dyDescent="0.25">
      <c r="A428">
        <v>426</v>
      </c>
      <c r="B428">
        <f>ROUNDUP(Commercial_Industrial_Requirements[[#This Row],[Total Parking Spaces]]*0.2,0.1)</f>
        <v>86</v>
      </c>
      <c r="C428">
        <f>ROUNDUP(Commercial_Industrial_Requirements[[#This Row],['# EV Capable Spaces]]*0.25,0.1)</f>
        <v>22</v>
      </c>
      <c r="E428">
        <v>426</v>
      </c>
      <c r="F428">
        <f t="shared" si="43"/>
        <v>43</v>
      </c>
      <c r="G428">
        <f t="shared" si="44"/>
        <v>107</v>
      </c>
      <c r="H428">
        <v>0</v>
      </c>
      <c r="J428">
        <v>426</v>
      </c>
      <c r="K428">
        <f t="shared" si="45"/>
        <v>43</v>
      </c>
      <c r="L428">
        <f t="shared" si="46"/>
        <v>107</v>
      </c>
      <c r="M428">
        <f t="shared" si="47"/>
        <v>22</v>
      </c>
      <c r="O428" s="278">
        <v>426</v>
      </c>
      <c r="P428" s="278">
        <v>0</v>
      </c>
      <c r="Q428" s="278">
        <f t="shared" si="48"/>
        <v>426</v>
      </c>
      <c r="R428" s="279">
        <v>0</v>
      </c>
    </row>
    <row r="429" spans="1:18" x14ac:dyDescent="0.25">
      <c r="A429">
        <v>427</v>
      </c>
      <c r="B429">
        <f>ROUNDUP(Commercial_Industrial_Requirements[[#This Row],[Total Parking Spaces]]*0.2,0.1)</f>
        <v>86</v>
      </c>
      <c r="C429">
        <f>ROUNDUP(Commercial_Industrial_Requirements[[#This Row],['# EV Capable Spaces]]*0.25,0.1)</f>
        <v>22</v>
      </c>
      <c r="E429">
        <v>427</v>
      </c>
      <c r="F429">
        <f t="shared" ref="F429:F492" si="49">ROUNDUP(E429*0.1,0.1)</f>
        <v>43</v>
      </c>
      <c r="G429">
        <f t="shared" ref="G429:G492" si="50">ROUNDUP(E429*0.25,0.1)</f>
        <v>107</v>
      </c>
      <c r="H429">
        <v>0</v>
      </c>
      <c r="J429">
        <v>427</v>
      </c>
      <c r="K429">
        <f t="shared" si="45"/>
        <v>43</v>
      </c>
      <c r="L429">
        <f t="shared" si="46"/>
        <v>107</v>
      </c>
      <c r="M429">
        <f t="shared" si="47"/>
        <v>22</v>
      </c>
      <c r="O429" s="278">
        <v>427</v>
      </c>
      <c r="P429" s="278">
        <v>0</v>
      </c>
      <c r="Q429" s="278">
        <f t="shared" si="48"/>
        <v>427</v>
      </c>
      <c r="R429" s="279">
        <v>0</v>
      </c>
    </row>
    <row r="430" spans="1:18" x14ac:dyDescent="0.25">
      <c r="A430">
        <v>428</v>
      </c>
      <c r="B430">
        <f>ROUNDUP(Commercial_Industrial_Requirements[[#This Row],[Total Parking Spaces]]*0.2,0.1)</f>
        <v>86</v>
      </c>
      <c r="C430">
        <f>ROUNDUP(Commercial_Industrial_Requirements[[#This Row],['# EV Capable Spaces]]*0.25,0.1)</f>
        <v>22</v>
      </c>
      <c r="E430">
        <v>428</v>
      </c>
      <c r="F430">
        <f t="shared" si="49"/>
        <v>43</v>
      </c>
      <c r="G430">
        <f t="shared" si="50"/>
        <v>107</v>
      </c>
      <c r="H430">
        <v>0</v>
      </c>
      <c r="J430">
        <v>428</v>
      </c>
      <c r="K430">
        <f t="shared" si="45"/>
        <v>43</v>
      </c>
      <c r="L430">
        <f t="shared" si="46"/>
        <v>107</v>
      </c>
      <c r="M430">
        <f t="shared" si="47"/>
        <v>22</v>
      </c>
      <c r="O430" s="278">
        <v>428</v>
      </c>
      <c r="P430" s="278">
        <v>0</v>
      </c>
      <c r="Q430" s="278">
        <f t="shared" si="48"/>
        <v>428</v>
      </c>
      <c r="R430" s="279">
        <v>0</v>
      </c>
    </row>
    <row r="431" spans="1:18" x14ac:dyDescent="0.25">
      <c r="A431">
        <v>429</v>
      </c>
      <c r="B431">
        <f>ROUNDUP(Commercial_Industrial_Requirements[[#This Row],[Total Parking Spaces]]*0.2,0.1)</f>
        <v>86</v>
      </c>
      <c r="C431">
        <f>ROUNDUP(Commercial_Industrial_Requirements[[#This Row],['# EV Capable Spaces]]*0.25,0.1)</f>
        <v>22</v>
      </c>
      <c r="E431">
        <v>429</v>
      </c>
      <c r="F431">
        <f t="shared" si="49"/>
        <v>43</v>
      </c>
      <c r="G431">
        <f t="shared" si="50"/>
        <v>108</v>
      </c>
      <c r="H431">
        <v>0</v>
      </c>
      <c r="J431">
        <v>429</v>
      </c>
      <c r="K431">
        <f t="shared" si="45"/>
        <v>43</v>
      </c>
      <c r="L431">
        <f t="shared" si="46"/>
        <v>108</v>
      </c>
      <c r="M431">
        <f t="shared" si="47"/>
        <v>22</v>
      </c>
      <c r="O431" s="278">
        <v>429</v>
      </c>
      <c r="P431" s="278">
        <v>0</v>
      </c>
      <c r="Q431" s="278">
        <f t="shared" si="48"/>
        <v>429</v>
      </c>
      <c r="R431" s="279">
        <v>0</v>
      </c>
    </row>
    <row r="432" spans="1:18" x14ac:dyDescent="0.25">
      <c r="A432">
        <v>430</v>
      </c>
      <c r="B432">
        <f>ROUNDUP(Commercial_Industrial_Requirements[[#This Row],[Total Parking Spaces]]*0.2,0.1)</f>
        <v>86</v>
      </c>
      <c r="C432">
        <f>ROUNDUP(Commercial_Industrial_Requirements[[#This Row],['# EV Capable Spaces]]*0.25,0.1)</f>
        <v>22</v>
      </c>
      <c r="E432">
        <v>430</v>
      </c>
      <c r="F432">
        <f t="shared" si="49"/>
        <v>43</v>
      </c>
      <c r="G432">
        <f t="shared" si="50"/>
        <v>108</v>
      </c>
      <c r="H432">
        <v>0</v>
      </c>
      <c r="J432">
        <v>430</v>
      </c>
      <c r="K432">
        <f t="shared" si="45"/>
        <v>43</v>
      </c>
      <c r="L432">
        <f t="shared" si="46"/>
        <v>108</v>
      </c>
      <c r="M432">
        <f t="shared" si="47"/>
        <v>22</v>
      </c>
      <c r="O432" s="278">
        <v>430</v>
      </c>
      <c r="P432" s="278">
        <v>0</v>
      </c>
      <c r="Q432" s="278">
        <f t="shared" si="48"/>
        <v>430</v>
      </c>
      <c r="R432" s="279">
        <v>0</v>
      </c>
    </row>
    <row r="433" spans="1:18" x14ac:dyDescent="0.25">
      <c r="A433">
        <v>431</v>
      </c>
      <c r="B433">
        <f>ROUNDUP(Commercial_Industrial_Requirements[[#This Row],[Total Parking Spaces]]*0.2,0.1)</f>
        <v>87</v>
      </c>
      <c r="C433">
        <f>ROUNDUP(Commercial_Industrial_Requirements[[#This Row],['# EV Capable Spaces]]*0.25,0.1)</f>
        <v>22</v>
      </c>
      <c r="E433">
        <v>431</v>
      </c>
      <c r="F433">
        <f t="shared" si="49"/>
        <v>44</v>
      </c>
      <c r="G433">
        <f t="shared" si="50"/>
        <v>108</v>
      </c>
      <c r="H433">
        <v>0</v>
      </c>
      <c r="J433">
        <v>431</v>
      </c>
      <c r="K433">
        <f t="shared" si="45"/>
        <v>44</v>
      </c>
      <c r="L433">
        <f t="shared" si="46"/>
        <v>108</v>
      </c>
      <c r="M433">
        <f t="shared" si="47"/>
        <v>22</v>
      </c>
      <c r="O433" s="278">
        <v>431</v>
      </c>
      <c r="P433" s="278">
        <v>0</v>
      </c>
      <c r="Q433" s="278">
        <f t="shared" si="48"/>
        <v>431</v>
      </c>
      <c r="R433" s="279">
        <v>0</v>
      </c>
    </row>
    <row r="434" spans="1:18" x14ac:dyDescent="0.25">
      <c r="A434">
        <v>432</v>
      </c>
      <c r="B434">
        <f>ROUNDUP(Commercial_Industrial_Requirements[[#This Row],[Total Parking Spaces]]*0.2,0.1)</f>
        <v>87</v>
      </c>
      <c r="C434">
        <f>ROUNDUP(Commercial_Industrial_Requirements[[#This Row],['# EV Capable Spaces]]*0.25,0.1)</f>
        <v>22</v>
      </c>
      <c r="E434">
        <v>432</v>
      </c>
      <c r="F434">
        <f t="shared" si="49"/>
        <v>44</v>
      </c>
      <c r="G434">
        <f t="shared" si="50"/>
        <v>108</v>
      </c>
      <c r="H434">
        <v>0</v>
      </c>
      <c r="J434">
        <v>432</v>
      </c>
      <c r="K434">
        <f t="shared" si="45"/>
        <v>44</v>
      </c>
      <c r="L434">
        <f t="shared" si="46"/>
        <v>108</v>
      </c>
      <c r="M434">
        <f t="shared" si="47"/>
        <v>22</v>
      </c>
      <c r="O434" s="278">
        <v>432</v>
      </c>
      <c r="P434" s="278">
        <v>0</v>
      </c>
      <c r="Q434" s="278">
        <f t="shared" si="48"/>
        <v>432</v>
      </c>
      <c r="R434" s="279">
        <v>0</v>
      </c>
    </row>
    <row r="435" spans="1:18" x14ac:dyDescent="0.25">
      <c r="A435">
        <v>433</v>
      </c>
      <c r="B435">
        <f>ROUNDUP(Commercial_Industrial_Requirements[[#This Row],[Total Parking Spaces]]*0.2,0.1)</f>
        <v>87</v>
      </c>
      <c r="C435">
        <f>ROUNDUP(Commercial_Industrial_Requirements[[#This Row],['# EV Capable Spaces]]*0.25,0.1)</f>
        <v>22</v>
      </c>
      <c r="E435">
        <v>433</v>
      </c>
      <c r="F435">
        <f t="shared" si="49"/>
        <v>44</v>
      </c>
      <c r="G435">
        <f t="shared" si="50"/>
        <v>109</v>
      </c>
      <c r="H435">
        <v>0</v>
      </c>
      <c r="J435">
        <v>433</v>
      </c>
      <c r="K435">
        <f t="shared" si="45"/>
        <v>44</v>
      </c>
      <c r="L435">
        <f t="shared" si="46"/>
        <v>109</v>
      </c>
      <c r="M435">
        <f t="shared" si="47"/>
        <v>22</v>
      </c>
      <c r="O435" s="278">
        <v>433</v>
      </c>
      <c r="P435" s="278">
        <v>0</v>
      </c>
      <c r="Q435" s="278">
        <f t="shared" si="48"/>
        <v>433</v>
      </c>
      <c r="R435" s="279">
        <v>0</v>
      </c>
    </row>
    <row r="436" spans="1:18" x14ac:dyDescent="0.25">
      <c r="A436">
        <v>434</v>
      </c>
      <c r="B436">
        <f>ROUNDUP(Commercial_Industrial_Requirements[[#This Row],[Total Parking Spaces]]*0.2,0.1)</f>
        <v>87</v>
      </c>
      <c r="C436">
        <f>ROUNDUP(Commercial_Industrial_Requirements[[#This Row],['# EV Capable Spaces]]*0.25,0.1)</f>
        <v>22</v>
      </c>
      <c r="E436">
        <v>434</v>
      </c>
      <c r="F436">
        <f t="shared" si="49"/>
        <v>44</v>
      </c>
      <c r="G436">
        <f t="shared" si="50"/>
        <v>109</v>
      </c>
      <c r="H436">
        <v>0</v>
      </c>
      <c r="J436">
        <v>434</v>
      </c>
      <c r="K436">
        <f t="shared" si="45"/>
        <v>44</v>
      </c>
      <c r="L436">
        <f t="shared" si="46"/>
        <v>109</v>
      </c>
      <c r="M436">
        <f t="shared" si="47"/>
        <v>22</v>
      </c>
      <c r="O436" s="278">
        <v>434</v>
      </c>
      <c r="P436" s="278">
        <v>0</v>
      </c>
      <c r="Q436" s="278">
        <f t="shared" si="48"/>
        <v>434</v>
      </c>
      <c r="R436" s="279">
        <v>0</v>
      </c>
    </row>
    <row r="437" spans="1:18" x14ac:dyDescent="0.25">
      <c r="A437">
        <v>435</v>
      </c>
      <c r="B437">
        <f>ROUNDUP(Commercial_Industrial_Requirements[[#This Row],[Total Parking Spaces]]*0.2,0.1)</f>
        <v>87</v>
      </c>
      <c r="C437">
        <f>ROUNDUP(Commercial_Industrial_Requirements[[#This Row],['# EV Capable Spaces]]*0.25,0.1)</f>
        <v>22</v>
      </c>
      <c r="E437">
        <v>435</v>
      </c>
      <c r="F437">
        <f t="shared" si="49"/>
        <v>44</v>
      </c>
      <c r="G437">
        <f t="shared" si="50"/>
        <v>109</v>
      </c>
      <c r="H437">
        <v>0</v>
      </c>
      <c r="J437">
        <v>435</v>
      </c>
      <c r="K437">
        <f t="shared" si="45"/>
        <v>44</v>
      </c>
      <c r="L437">
        <f t="shared" si="46"/>
        <v>109</v>
      </c>
      <c r="M437">
        <f t="shared" si="47"/>
        <v>22</v>
      </c>
      <c r="O437" s="278">
        <v>435</v>
      </c>
      <c r="P437" s="278">
        <v>0</v>
      </c>
      <c r="Q437" s="278">
        <f t="shared" si="48"/>
        <v>435</v>
      </c>
      <c r="R437" s="279">
        <v>0</v>
      </c>
    </row>
    <row r="438" spans="1:18" x14ac:dyDescent="0.25">
      <c r="A438">
        <v>436</v>
      </c>
      <c r="B438">
        <f>ROUNDUP(Commercial_Industrial_Requirements[[#This Row],[Total Parking Spaces]]*0.2,0.1)</f>
        <v>88</v>
      </c>
      <c r="C438">
        <f>ROUNDUP(Commercial_Industrial_Requirements[[#This Row],['# EV Capable Spaces]]*0.25,0.1)</f>
        <v>22</v>
      </c>
      <c r="E438">
        <v>436</v>
      </c>
      <c r="F438">
        <f t="shared" si="49"/>
        <v>44</v>
      </c>
      <c r="G438">
        <f t="shared" si="50"/>
        <v>109</v>
      </c>
      <c r="H438">
        <v>0</v>
      </c>
      <c r="J438">
        <v>436</v>
      </c>
      <c r="K438">
        <f t="shared" si="45"/>
        <v>44</v>
      </c>
      <c r="L438">
        <f t="shared" si="46"/>
        <v>109</v>
      </c>
      <c r="M438">
        <f t="shared" si="47"/>
        <v>22</v>
      </c>
      <c r="O438" s="278">
        <v>436</v>
      </c>
      <c r="P438" s="278">
        <v>0</v>
      </c>
      <c r="Q438" s="278">
        <f t="shared" si="48"/>
        <v>436</v>
      </c>
      <c r="R438" s="279">
        <v>0</v>
      </c>
    </row>
    <row r="439" spans="1:18" x14ac:dyDescent="0.25">
      <c r="A439">
        <v>437</v>
      </c>
      <c r="B439">
        <f>ROUNDUP(Commercial_Industrial_Requirements[[#This Row],[Total Parking Spaces]]*0.2,0.1)</f>
        <v>88</v>
      </c>
      <c r="C439">
        <f>ROUNDUP(Commercial_Industrial_Requirements[[#This Row],['# EV Capable Spaces]]*0.25,0.1)</f>
        <v>22</v>
      </c>
      <c r="E439">
        <v>437</v>
      </c>
      <c r="F439">
        <f t="shared" si="49"/>
        <v>44</v>
      </c>
      <c r="G439">
        <f t="shared" si="50"/>
        <v>110</v>
      </c>
      <c r="H439">
        <v>0</v>
      </c>
      <c r="J439">
        <v>437</v>
      </c>
      <c r="K439">
        <f t="shared" si="45"/>
        <v>44</v>
      </c>
      <c r="L439">
        <f t="shared" si="46"/>
        <v>110</v>
      </c>
      <c r="M439">
        <f t="shared" si="47"/>
        <v>22</v>
      </c>
      <c r="O439" s="278">
        <v>437</v>
      </c>
      <c r="P439" s="278">
        <v>0</v>
      </c>
      <c r="Q439" s="278">
        <f t="shared" si="48"/>
        <v>437</v>
      </c>
      <c r="R439" s="279">
        <v>0</v>
      </c>
    </row>
    <row r="440" spans="1:18" x14ac:dyDescent="0.25">
      <c r="A440">
        <v>438</v>
      </c>
      <c r="B440">
        <f>ROUNDUP(Commercial_Industrial_Requirements[[#This Row],[Total Parking Spaces]]*0.2,0.1)</f>
        <v>88</v>
      </c>
      <c r="C440">
        <f>ROUNDUP(Commercial_Industrial_Requirements[[#This Row],['# EV Capable Spaces]]*0.25,0.1)</f>
        <v>22</v>
      </c>
      <c r="E440">
        <v>438</v>
      </c>
      <c r="F440">
        <f t="shared" si="49"/>
        <v>44</v>
      </c>
      <c r="G440">
        <f t="shared" si="50"/>
        <v>110</v>
      </c>
      <c r="H440">
        <v>0</v>
      </c>
      <c r="J440">
        <v>438</v>
      </c>
      <c r="K440">
        <f t="shared" si="45"/>
        <v>44</v>
      </c>
      <c r="L440">
        <f t="shared" si="46"/>
        <v>110</v>
      </c>
      <c r="M440">
        <f t="shared" si="47"/>
        <v>22</v>
      </c>
      <c r="O440" s="278">
        <v>438</v>
      </c>
      <c r="P440" s="278">
        <v>0</v>
      </c>
      <c r="Q440" s="278">
        <f t="shared" si="48"/>
        <v>438</v>
      </c>
      <c r="R440" s="279">
        <v>0</v>
      </c>
    </row>
    <row r="441" spans="1:18" x14ac:dyDescent="0.25">
      <c r="A441">
        <v>439</v>
      </c>
      <c r="B441">
        <f>ROUNDUP(Commercial_Industrial_Requirements[[#This Row],[Total Parking Spaces]]*0.2,0.1)</f>
        <v>88</v>
      </c>
      <c r="C441">
        <f>ROUNDUP(Commercial_Industrial_Requirements[[#This Row],['# EV Capable Spaces]]*0.25,0.1)</f>
        <v>22</v>
      </c>
      <c r="E441">
        <v>439</v>
      </c>
      <c r="F441">
        <f t="shared" si="49"/>
        <v>44</v>
      </c>
      <c r="G441">
        <f t="shared" si="50"/>
        <v>110</v>
      </c>
      <c r="H441">
        <v>0</v>
      </c>
      <c r="J441">
        <v>439</v>
      </c>
      <c r="K441">
        <f t="shared" si="45"/>
        <v>44</v>
      </c>
      <c r="L441">
        <f t="shared" si="46"/>
        <v>110</v>
      </c>
      <c r="M441">
        <f t="shared" si="47"/>
        <v>22</v>
      </c>
      <c r="O441" s="278">
        <v>439</v>
      </c>
      <c r="P441" s="278">
        <v>0</v>
      </c>
      <c r="Q441" s="278">
        <f t="shared" si="48"/>
        <v>439</v>
      </c>
      <c r="R441" s="279">
        <v>0</v>
      </c>
    </row>
    <row r="442" spans="1:18" x14ac:dyDescent="0.25">
      <c r="A442">
        <v>440</v>
      </c>
      <c r="B442">
        <f>ROUNDUP(Commercial_Industrial_Requirements[[#This Row],[Total Parking Spaces]]*0.2,0.1)</f>
        <v>88</v>
      </c>
      <c r="C442">
        <f>ROUNDUP(Commercial_Industrial_Requirements[[#This Row],['# EV Capable Spaces]]*0.25,0.1)</f>
        <v>22</v>
      </c>
      <c r="E442">
        <v>440</v>
      </c>
      <c r="F442">
        <f t="shared" si="49"/>
        <v>44</v>
      </c>
      <c r="G442">
        <f t="shared" si="50"/>
        <v>110</v>
      </c>
      <c r="H442">
        <v>0</v>
      </c>
      <c r="J442">
        <v>440</v>
      </c>
      <c r="K442">
        <f t="shared" si="45"/>
        <v>44</v>
      </c>
      <c r="L442">
        <f t="shared" si="46"/>
        <v>110</v>
      </c>
      <c r="M442">
        <f t="shared" si="47"/>
        <v>22</v>
      </c>
      <c r="O442" s="278">
        <v>440</v>
      </c>
      <c r="P442" s="278">
        <v>0</v>
      </c>
      <c r="Q442" s="278">
        <f t="shared" si="48"/>
        <v>440</v>
      </c>
      <c r="R442" s="279">
        <v>0</v>
      </c>
    </row>
    <row r="443" spans="1:18" x14ac:dyDescent="0.25">
      <c r="A443">
        <v>441</v>
      </c>
      <c r="B443">
        <f>ROUNDUP(Commercial_Industrial_Requirements[[#This Row],[Total Parking Spaces]]*0.2,0.1)</f>
        <v>89</v>
      </c>
      <c r="C443">
        <f>ROUNDUP(Commercial_Industrial_Requirements[[#This Row],['# EV Capable Spaces]]*0.25,0.1)</f>
        <v>23</v>
      </c>
      <c r="E443">
        <v>441</v>
      </c>
      <c r="F443">
        <f t="shared" si="49"/>
        <v>45</v>
      </c>
      <c r="G443">
        <f t="shared" si="50"/>
        <v>111</v>
      </c>
      <c r="H443">
        <v>0</v>
      </c>
      <c r="J443">
        <v>441</v>
      </c>
      <c r="K443">
        <f t="shared" si="45"/>
        <v>45</v>
      </c>
      <c r="L443">
        <f t="shared" si="46"/>
        <v>111</v>
      </c>
      <c r="M443">
        <f t="shared" si="47"/>
        <v>23</v>
      </c>
      <c r="O443" s="278">
        <v>441</v>
      </c>
      <c r="P443" s="278">
        <v>0</v>
      </c>
      <c r="Q443" s="278">
        <f t="shared" si="48"/>
        <v>441</v>
      </c>
      <c r="R443" s="279">
        <v>0</v>
      </c>
    </row>
    <row r="444" spans="1:18" x14ac:dyDescent="0.25">
      <c r="A444">
        <v>442</v>
      </c>
      <c r="B444">
        <f>ROUNDUP(Commercial_Industrial_Requirements[[#This Row],[Total Parking Spaces]]*0.2,0.1)</f>
        <v>89</v>
      </c>
      <c r="C444">
        <f>ROUNDUP(Commercial_Industrial_Requirements[[#This Row],['# EV Capable Spaces]]*0.25,0.1)</f>
        <v>23</v>
      </c>
      <c r="E444">
        <v>442</v>
      </c>
      <c r="F444">
        <f t="shared" si="49"/>
        <v>45</v>
      </c>
      <c r="G444">
        <f t="shared" si="50"/>
        <v>111</v>
      </c>
      <c r="H444">
        <v>0</v>
      </c>
      <c r="J444">
        <v>442</v>
      </c>
      <c r="K444">
        <f t="shared" si="45"/>
        <v>45</v>
      </c>
      <c r="L444">
        <f t="shared" si="46"/>
        <v>111</v>
      </c>
      <c r="M444">
        <f t="shared" si="47"/>
        <v>23</v>
      </c>
      <c r="O444" s="278">
        <v>442</v>
      </c>
      <c r="P444" s="278">
        <v>0</v>
      </c>
      <c r="Q444" s="278">
        <f t="shared" si="48"/>
        <v>442</v>
      </c>
      <c r="R444" s="279">
        <v>0</v>
      </c>
    </row>
    <row r="445" spans="1:18" x14ac:dyDescent="0.25">
      <c r="A445">
        <v>443</v>
      </c>
      <c r="B445">
        <f>ROUNDUP(Commercial_Industrial_Requirements[[#This Row],[Total Parking Spaces]]*0.2,0.1)</f>
        <v>89</v>
      </c>
      <c r="C445">
        <f>ROUNDUP(Commercial_Industrial_Requirements[[#This Row],['# EV Capable Spaces]]*0.25,0.1)</f>
        <v>23</v>
      </c>
      <c r="E445">
        <v>443</v>
      </c>
      <c r="F445">
        <f t="shared" si="49"/>
        <v>45</v>
      </c>
      <c r="G445">
        <f t="shared" si="50"/>
        <v>111</v>
      </c>
      <c r="H445">
        <v>0</v>
      </c>
      <c r="J445">
        <v>443</v>
      </c>
      <c r="K445">
        <f t="shared" si="45"/>
        <v>45</v>
      </c>
      <c r="L445">
        <f t="shared" si="46"/>
        <v>111</v>
      </c>
      <c r="M445">
        <f t="shared" si="47"/>
        <v>23</v>
      </c>
      <c r="O445" s="278">
        <v>443</v>
      </c>
      <c r="P445" s="278">
        <v>0</v>
      </c>
      <c r="Q445" s="278">
        <f t="shared" si="48"/>
        <v>443</v>
      </c>
      <c r="R445" s="279">
        <v>0</v>
      </c>
    </row>
    <row r="446" spans="1:18" x14ac:dyDescent="0.25">
      <c r="A446">
        <v>444</v>
      </c>
      <c r="B446">
        <f>ROUNDUP(Commercial_Industrial_Requirements[[#This Row],[Total Parking Spaces]]*0.2,0.1)</f>
        <v>89</v>
      </c>
      <c r="C446">
        <f>ROUNDUP(Commercial_Industrial_Requirements[[#This Row],['# EV Capable Spaces]]*0.25,0.1)</f>
        <v>23</v>
      </c>
      <c r="E446">
        <v>444</v>
      </c>
      <c r="F446">
        <f t="shared" si="49"/>
        <v>45</v>
      </c>
      <c r="G446">
        <f t="shared" si="50"/>
        <v>111</v>
      </c>
      <c r="H446">
        <v>0</v>
      </c>
      <c r="J446">
        <v>444</v>
      </c>
      <c r="K446">
        <f t="shared" si="45"/>
        <v>45</v>
      </c>
      <c r="L446">
        <f t="shared" si="46"/>
        <v>111</v>
      </c>
      <c r="M446">
        <f t="shared" si="47"/>
        <v>23</v>
      </c>
      <c r="O446" s="278">
        <v>444</v>
      </c>
      <c r="P446" s="278">
        <v>0</v>
      </c>
      <c r="Q446" s="278">
        <f t="shared" si="48"/>
        <v>444</v>
      </c>
      <c r="R446" s="279">
        <v>0</v>
      </c>
    </row>
    <row r="447" spans="1:18" x14ac:dyDescent="0.25">
      <c r="A447">
        <v>445</v>
      </c>
      <c r="B447">
        <f>ROUNDUP(Commercial_Industrial_Requirements[[#This Row],[Total Parking Spaces]]*0.2,0.1)</f>
        <v>89</v>
      </c>
      <c r="C447">
        <f>ROUNDUP(Commercial_Industrial_Requirements[[#This Row],['# EV Capable Spaces]]*0.25,0.1)</f>
        <v>23</v>
      </c>
      <c r="E447">
        <v>445</v>
      </c>
      <c r="F447">
        <f t="shared" si="49"/>
        <v>45</v>
      </c>
      <c r="G447">
        <f t="shared" si="50"/>
        <v>112</v>
      </c>
      <c r="H447">
        <v>0</v>
      </c>
      <c r="J447">
        <v>445</v>
      </c>
      <c r="K447">
        <f t="shared" si="45"/>
        <v>45</v>
      </c>
      <c r="L447">
        <f t="shared" si="46"/>
        <v>112</v>
      </c>
      <c r="M447">
        <f t="shared" si="47"/>
        <v>23</v>
      </c>
      <c r="O447" s="278">
        <v>445</v>
      </c>
      <c r="P447" s="278">
        <v>0</v>
      </c>
      <c r="Q447" s="278">
        <f t="shared" si="48"/>
        <v>445</v>
      </c>
      <c r="R447" s="279">
        <v>0</v>
      </c>
    </row>
    <row r="448" spans="1:18" x14ac:dyDescent="0.25">
      <c r="A448">
        <v>446</v>
      </c>
      <c r="B448">
        <f>ROUNDUP(Commercial_Industrial_Requirements[[#This Row],[Total Parking Spaces]]*0.2,0.1)</f>
        <v>90</v>
      </c>
      <c r="C448">
        <f>ROUNDUP(Commercial_Industrial_Requirements[[#This Row],['# EV Capable Spaces]]*0.25,0.1)</f>
        <v>23</v>
      </c>
      <c r="E448">
        <v>446</v>
      </c>
      <c r="F448">
        <f t="shared" si="49"/>
        <v>45</v>
      </c>
      <c r="G448">
        <f t="shared" si="50"/>
        <v>112</v>
      </c>
      <c r="H448">
        <v>0</v>
      </c>
      <c r="J448">
        <v>446</v>
      </c>
      <c r="K448">
        <f t="shared" si="45"/>
        <v>45</v>
      </c>
      <c r="L448">
        <f t="shared" si="46"/>
        <v>112</v>
      </c>
      <c r="M448">
        <f t="shared" si="47"/>
        <v>23</v>
      </c>
      <c r="O448" s="278">
        <v>446</v>
      </c>
      <c r="P448" s="278">
        <v>0</v>
      </c>
      <c r="Q448" s="278">
        <f t="shared" si="48"/>
        <v>446</v>
      </c>
      <c r="R448" s="279">
        <v>0</v>
      </c>
    </row>
    <row r="449" spans="1:18" x14ac:dyDescent="0.25">
      <c r="A449">
        <v>447</v>
      </c>
      <c r="B449">
        <f>ROUNDUP(Commercial_Industrial_Requirements[[#This Row],[Total Parking Spaces]]*0.2,0.1)</f>
        <v>90</v>
      </c>
      <c r="C449">
        <f>ROUNDUP(Commercial_Industrial_Requirements[[#This Row],['# EV Capable Spaces]]*0.25,0.1)</f>
        <v>23</v>
      </c>
      <c r="E449">
        <v>447</v>
      </c>
      <c r="F449">
        <f t="shared" si="49"/>
        <v>45</v>
      </c>
      <c r="G449">
        <f t="shared" si="50"/>
        <v>112</v>
      </c>
      <c r="H449">
        <v>0</v>
      </c>
      <c r="J449">
        <v>447</v>
      </c>
      <c r="K449">
        <f t="shared" si="45"/>
        <v>45</v>
      </c>
      <c r="L449">
        <f t="shared" si="46"/>
        <v>112</v>
      </c>
      <c r="M449">
        <f t="shared" si="47"/>
        <v>23</v>
      </c>
      <c r="O449" s="278">
        <v>447</v>
      </c>
      <c r="P449" s="278">
        <v>0</v>
      </c>
      <c r="Q449" s="278">
        <f t="shared" si="48"/>
        <v>447</v>
      </c>
      <c r="R449" s="279">
        <v>0</v>
      </c>
    </row>
    <row r="450" spans="1:18" x14ac:dyDescent="0.25">
      <c r="A450">
        <v>448</v>
      </c>
      <c r="B450">
        <f>ROUNDUP(Commercial_Industrial_Requirements[[#This Row],[Total Parking Spaces]]*0.2,0.1)</f>
        <v>90</v>
      </c>
      <c r="C450">
        <f>ROUNDUP(Commercial_Industrial_Requirements[[#This Row],['# EV Capable Spaces]]*0.25,0.1)</f>
        <v>23</v>
      </c>
      <c r="E450">
        <v>448</v>
      </c>
      <c r="F450">
        <f t="shared" si="49"/>
        <v>45</v>
      </c>
      <c r="G450">
        <f t="shared" si="50"/>
        <v>112</v>
      </c>
      <c r="H450">
        <v>0</v>
      </c>
      <c r="J450">
        <v>448</v>
      </c>
      <c r="K450">
        <f t="shared" si="45"/>
        <v>45</v>
      </c>
      <c r="L450">
        <f t="shared" si="46"/>
        <v>112</v>
      </c>
      <c r="M450">
        <f t="shared" si="47"/>
        <v>23</v>
      </c>
      <c r="O450" s="278">
        <v>448</v>
      </c>
      <c r="P450" s="278">
        <v>0</v>
      </c>
      <c r="Q450" s="278">
        <f t="shared" si="48"/>
        <v>448</v>
      </c>
      <c r="R450" s="279">
        <v>0</v>
      </c>
    </row>
    <row r="451" spans="1:18" x14ac:dyDescent="0.25">
      <c r="A451">
        <v>449</v>
      </c>
      <c r="B451">
        <f>ROUNDUP(Commercial_Industrial_Requirements[[#This Row],[Total Parking Spaces]]*0.2,0.1)</f>
        <v>90</v>
      </c>
      <c r="C451">
        <f>ROUNDUP(Commercial_Industrial_Requirements[[#This Row],['# EV Capable Spaces]]*0.25,0.1)</f>
        <v>23</v>
      </c>
      <c r="E451">
        <v>449</v>
      </c>
      <c r="F451">
        <f t="shared" si="49"/>
        <v>45</v>
      </c>
      <c r="G451">
        <f t="shared" si="50"/>
        <v>113</v>
      </c>
      <c r="H451">
        <v>0</v>
      </c>
      <c r="J451">
        <v>449</v>
      </c>
      <c r="K451">
        <f t="shared" si="45"/>
        <v>45</v>
      </c>
      <c r="L451">
        <f t="shared" si="46"/>
        <v>113</v>
      </c>
      <c r="M451">
        <f t="shared" si="47"/>
        <v>23</v>
      </c>
      <c r="O451" s="278">
        <v>449</v>
      </c>
      <c r="P451" s="278">
        <v>0</v>
      </c>
      <c r="Q451" s="278">
        <f t="shared" si="48"/>
        <v>449</v>
      </c>
      <c r="R451" s="279">
        <v>0</v>
      </c>
    </row>
    <row r="452" spans="1:18" x14ac:dyDescent="0.25">
      <c r="A452">
        <v>450</v>
      </c>
      <c r="B452">
        <f>ROUNDUP(Commercial_Industrial_Requirements[[#This Row],[Total Parking Spaces]]*0.2,0.1)</f>
        <v>90</v>
      </c>
      <c r="C452">
        <f>ROUNDUP(Commercial_Industrial_Requirements[[#This Row],['# EV Capable Spaces]]*0.25,0.1)</f>
        <v>23</v>
      </c>
      <c r="E452">
        <v>450</v>
      </c>
      <c r="F452">
        <f t="shared" si="49"/>
        <v>45</v>
      </c>
      <c r="G452">
        <f t="shared" si="50"/>
        <v>113</v>
      </c>
      <c r="H452">
        <v>0</v>
      </c>
      <c r="J452">
        <v>450</v>
      </c>
      <c r="K452">
        <f t="shared" si="45"/>
        <v>45</v>
      </c>
      <c r="L452">
        <f t="shared" si="46"/>
        <v>113</v>
      </c>
      <c r="M452">
        <f t="shared" si="47"/>
        <v>23</v>
      </c>
      <c r="O452" s="278">
        <v>450</v>
      </c>
      <c r="P452" s="278">
        <v>0</v>
      </c>
      <c r="Q452" s="278">
        <f t="shared" si="48"/>
        <v>450</v>
      </c>
      <c r="R452" s="279">
        <v>0</v>
      </c>
    </row>
    <row r="453" spans="1:18" x14ac:dyDescent="0.25">
      <c r="A453">
        <v>451</v>
      </c>
      <c r="B453">
        <f>ROUNDUP(Commercial_Industrial_Requirements[[#This Row],[Total Parking Spaces]]*0.2,0.1)</f>
        <v>91</v>
      </c>
      <c r="C453">
        <f>ROUNDUP(Commercial_Industrial_Requirements[[#This Row],['# EV Capable Spaces]]*0.25,0.1)</f>
        <v>23</v>
      </c>
      <c r="E453">
        <v>451</v>
      </c>
      <c r="F453">
        <f t="shared" si="49"/>
        <v>46</v>
      </c>
      <c r="G453">
        <f t="shared" si="50"/>
        <v>113</v>
      </c>
      <c r="H453">
        <v>0</v>
      </c>
      <c r="J453">
        <v>451</v>
      </c>
      <c r="K453">
        <f t="shared" si="45"/>
        <v>46</v>
      </c>
      <c r="L453">
        <f t="shared" si="46"/>
        <v>113</v>
      </c>
      <c r="M453">
        <f t="shared" si="47"/>
        <v>23</v>
      </c>
      <c r="O453" s="278">
        <v>451</v>
      </c>
      <c r="P453" s="278">
        <v>0</v>
      </c>
      <c r="Q453" s="278">
        <f t="shared" si="48"/>
        <v>451</v>
      </c>
      <c r="R453" s="279">
        <v>0</v>
      </c>
    </row>
    <row r="454" spans="1:18" x14ac:dyDescent="0.25">
      <c r="A454">
        <v>452</v>
      </c>
      <c r="B454">
        <f>ROUNDUP(Commercial_Industrial_Requirements[[#This Row],[Total Parking Spaces]]*0.2,0.1)</f>
        <v>91</v>
      </c>
      <c r="C454">
        <f>ROUNDUP(Commercial_Industrial_Requirements[[#This Row],['# EV Capable Spaces]]*0.25,0.1)</f>
        <v>23</v>
      </c>
      <c r="E454">
        <v>452</v>
      </c>
      <c r="F454">
        <f t="shared" si="49"/>
        <v>46</v>
      </c>
      <c r="G454">
        <f t="shared" si="50"/>
        <v>113</v>
      </c>
      <c r="H454">
        <v>0</v>
      </c>
      <c r="J454">
        <v>452</v>
      </c>
      <c r="K454">
        <f t="shared" si="45"/>
        <v>46</v>
      </c>
      <c r="L454">
        <f t="shared" si="46"/>
        <v>113</v>
      </c>
      <c r="M454">
        <f t="shared" si="47"/>
        <v>23</v>
      </c>
      <c r="O454" s="278">
        <v>452</v>
      </c>
      <c r="P454" s="278">
        <v>0</v>
      </c>
      <c r="Q454" s="278">
        <f t="shared" si="48"/>
        <v>452</v>
      </c>
      <c r="R454" s="279">
        <v>0</v>
      </c>
    </row>
    <row r="455" spans="1:18" x14ac:dyDescent="0.25">
      <c r="A455">
        <v>453</v>
      </c>
      <c r="B455">
        <f>ROUNDUP(Commercial_Industrial_Requirements[[#This Row],[Total Parking Spaces]]*0.2,0.1)</f>
        <v>91</v>
      </c>
      <c r="C455">
        <f>ROUNDUP(Commercial_Industrial_Requirements[[#This Row],['# EV Capable Spaces]]*0.25,0.1)</f>
        <v>23</v>
      </c>
      <c r="E455">
        <v>453</v>
      </c>
      <c r="F455">
        <f t="shared" si="49"/>
        <v>46</v>
      </c>
      <c r="G455">
        <f t="shared" si="50"/>
        <v>114</v>
      </c>
      <c r="H455">
        <v>0</v>
      </c>
      <c r="J455">
        <v>453</v>
      </c>
      <c r="K455">
        <f t="shared" si="45"/>
        <v>46</v>
      </c>
      <c r="L455">
        <f t="shared" si="46"/>
        <v>114</v>
      </c>
      <c r="M455">
        <f t="shared" si="47"/>
        <v>23</v>
      </c>
      <c r="O455" s="278">
        <v>453</v>
      </c>
      <c r="P455" s="278">
        <v>0</v>
      </c>
      <c r="Q455" s="278">
        <f t="shared" si="48"/>
        <v>453</v>
      </c>
      <c r="R455" s="279">
        <v>0</v>
      </c>
    </row>
    <row r="456" spans="1:18" x14ac:dyDescent="0.25">
      <c r="A456">
        <v>454</v>
      </c>
      <c r="B456">
        <f>ROUNDUP(Commercial_Industrial_Requirements[[#This Row],[Total Parking Spaces]]*0.2,0.1)</f>
        <v>91</v>
      </c>
      <c r="C456">
        <f>ROUNDUP(Commercial_Industrial_Requirements[[#This Row],['# EV Capable Spaces]]*0.25,0.1)</f>
        <v>23</v>
      </c>
      <c r="E456">
        <v>454</v>
      </c>
      <c r="F456">
        <f t="shared" si="49"/>
        <v>46</v>
      </c>
      <c r="G456">
        <f t="shared" si="50"/>
        <v>114</v>
      </c>
      <c r="H456">
        <v>0</v>
      </c>
      <c r="J456">
        <v>454</v>
      </c>
      <c r="K456">
        <f t="shared" si="45"/>
        <v>46</v>
      </c>
      <c r="L456">
        <f t="shared" si="46"/>
        <v>114</v>
      </c>
      <c r="M456">
        <f t="shared" si="47"/>
        <v>23</v>
      </c>
      <c r="O456" s="278">
        <v>454</v>
      </c>
      <c r="P456" s="278">
        <v>0</v>
      </c>
      <c r="Q456" s="278">
        <f t="shared" si="48"/>
        <v>454</v>
      </c>
      <c r="R456" s="279">
        <v>0</v>
      </c>
    </row>
    <row r="457" spans="1:18" x14ac:dyDescent="0.25">
      <c r="A457">
        <v>455</v>
      </c>
      <c r="B457">
        <f>ROUNDUP(Commercial_Industrial_Requirements[[#This Row],[Total Parking Spaces]]*0.2,0.1)</f>
        <v>91</v>
      </c>
      <c r="C457">
        <f>ROUNDUP(Commercial_Industrial_Requirements[[#This Row],['# EV Capable Spaces]]*0.25,0.1)</f>
        <v>23</v>
      </c>
      <c r="E457">
        <v>455</v>
      </c>
      <c r="F457">
        <f t="shared" si="49"/>
        <v>46</v>
      </c>
      <c r="G457">
        <f t="shared" si="50"/>
        <v>114</v>
      </c>
      <c r="H457">
        <v>0</v>
      </c>
      <c r="J457">
        <v>455</v>
      </c>
      <c r="K457">
        <f t="shared" si="45"/>
        <v>46</v>
      </c>
      <c r="L457">
        <f t="shared" si="46"/>
        <v>114</v>
      </c>
      <c r="M457">
        <f t="shared" si="47"/>
        <v>23</v>
      </c>
      <c r="O457" s="278">
        <v>455</v>
      </c>
      <c r="P457" s="278">
        <v>0</v>
      </c>
      <c r="Q457" s="278">
        <f t="shared" si="48"/>
        <v>455</v>
      </c>
      <c r="R457" s="279">
        <v>0</v>
      </c>
    </row>
    <row r="458" spans="1:18" x14ac:dyDescent="0.25">
      <c r="A458">
        <v>456</v>
      </c>
      <c r="B458">
        <f>ROUNDUP(Commercial_Industrial_Requirements[[#This Row],[Total Parking Spaces]]*0.2,0.1)</f>
        <v>92</v>
      </c>
      <c r="C458">
        <f>ROUNDUP(Commercial_Industrial_Requirements[[#This Row],['# EV Capable Spaces]]*0.25,0.1)</f>
        <v>23</v>
      </c>
      <c r="E458">
        <v>456</v>
      </c>
      <c r="F458">
        <f t="shared" si="49"/>
        <v>46</v>
      </c>
      <c r="G458">
        <f t="shared" si="50"/>
        <v>114</v>
      </c>
      <c r="H458">
        <v>0</v>
      </c>
      <c r="J458">
        <v>456</v>
      </c>
      <c r="K458">
        <f t="shared" ref="K458:K521" si="51">ROUNDUP(J458*0.1,0.1)</f>
        <v>46</v>
      </c>
      <c r="L458">
        <f t="shared" ref="L458:L521" si="52">ROUNDUP(J458*0.25,0.1)</f>
        <v>114</v>
      </c>
      <c r="M458">
        <f t="shared" ref="M458:M521" si="53">ROUNDUP(J458*0.05,0.1)</f>
        <v>23</v>
      </c>
      <c r="O458" s="278">
        <v>456</v>
      </c>
      <c r="P458" s="278">
        <v>0</v>
      </c>
      <c r="Q458" s="278">
        <f t="shared" si="48"/>
        <v>456</v>
      </c>
      <c r="R458" s="279">
        <v>0</v>
      </c>
    </row>
    <row r="459" spans="1:18" x14ac:dyDescent="0.25">
      <c r="A459">
        <v>457</v>
      </c>
      <c r="B459">
        <f>ROUNDUP(Commercial_Industrial_Requirements[[#This Row],[Total Parking Spaces]]*0.2,0.1)</f>
        <v>92</v>
      </c>
      <c r="C459">
        <f>ROUNDUP(Commercial_Industrial_Requirements[[#This Row],['# EV Capable Spaces]]*0.25,0.1)</f>
        <v>23</v>
      </c>
      <c r="E459">
        <v>457</v>
      </c>
      <c r="F459">
        <f t="shared" si="49"/>
        <v>46</v>
      </c>
      <c r="G459">
        <f t="shared" si="50"/>
        <v>115</v>
      </c>
      <c r="H459">
        <v>0</v>
      </c>
      <c r="J459">
        <v>457</v>
      </c>
      <c r="K459">
        <f t="shared" si="51"/>
        <v>46</v>
      </c>
      <c r="L459">
        <f t="shared" si="52"/>
        <v>115</v>
      </c>
      <c r="M459">
        <f t="shared" si="53"/>
        <v>23</v>
      </c>
      <c r="O459" s="278">
        <v>457</v>
      </c>
      <c r="P459" s="278">
        <v>0</v>
      </c>
      <c r="Q459" s="278">
        <f t="shared" si="48"/>
        <v>457</v>
      </c>
      <c r="R459" s="279">
        <v>0</v>
      </c>
    </row>
    <row r="460" spans="1:18" x14ac:dyDescent="0.25">
      <c r="A460">
        <v>458</v>
      </c>
      <c r="B460">
        <f>ROUNDUP(Commercial_Industrial_Requirements[[#This Row],[Total Parking Spaces]]*0.2,0.1)</f>
        <v>92</v>
      </c>
      <c r="C460">
        <f>ROUNDUP(Commercial_Industrial_Requirements[[#This Row],['# EV Capable Spaces]]*0.25,0.1)</f>
        <v>23</v>
      </c>
      <c r="E460">
        <v>458</v>
      </c>
      <c r="F460">
        <f t="shared" si="49"/>
        <v>46</v>
      </c>
      <c r="G460">
        <f t="shared" si="50"/>
        <v>115</v>
      </c>
      <c r="H460">
        <v>0</v>
      </c>
      <c r="J460">
        <v>458</v>
      </c>
      <c r="K460">
        <f t="shared" si="51"/>
        <v>46</v>
      </c>
      <c r="L460">
        <f t="shared" si="52"/>
        <v>115</v>
      </c>
      <c r="M460">
        <f t="shared" si="53"/>
        <v>23</v>
      </c>
      <c r="O460" s="278">
        <v>458</v>
      </c>
      <c r="P460" s="278">
        <v>0</v>
      </c>
      <c r="Q460" s="278">
        <f t="shared" si="48"/>
        <v>458</v>
      </c>
      <c r="R460" s="279">
        <v>0</v>
      </c>
    </row>
    <row r="461" spans="1:18" x14ac:dyDescent="0.25">
      <c r="A461">
        <v>459</v>
      </c>
      <c r="B461">
        <f>ROUNDUP(Commercial_Industrial_Requirements[[#This Row],[Total Parking Spaces]]*0.2,0.1)</f>
        <v>92</v>
      </c>
      <c r="C461">
        <f>ROUNDUP(Commercial_Industrial_Requirements[[#This Row],['# EV Capable Spaces]]*0.25,0.1)</f>
        <v>23</v>
      </c>
      <c r="E461">
        <v>459</v>
      </c>
      <c r="F461">
        <f t="shared" si="49"/>
        <v>46</v>
      </c>
      <c r="G461">
        <f t="shared" si="50"/>
        <v>115</v>
      </c>
      <c r="H461">
        <v>0</v>
      </c>
      <c r="J461">
        <v>459</v>
      </c>
      <c r="K461">
        <f t="shared" si="51"/>
        <v>46</v>
      </c>
      <c r="L461">
        <f t="shared" si="52"/>
        <v>115</v>
      </c>
      <c r="M461">
        <f t="shared" si="53"/>
        <v>23</v>
      </c>
      <c r="O461" s="278">
        <v>459</v>
      </c>
      <c r="P461" s="278">
        <v>0</v>
      </c>
      <c r="Q461" s="278">
        <f t="shared" si="48"/>
        <v>459</v>
      </c>
      <c r="R461" s="279">
        <v>0</v>
      </c>
    </row>
    <row r="462" spans="1:18" x14ac:dyDescent="0.25">
      <c r="A462">
        <v>460</v>
      </c>
      <c r="B462">
        <f>ROUNDUP(Commercial_Industrial_Requirements[[#This Row],[Total Parking Spaces]]*0.2,0.1)</f>
        <v>92</v>
      </c>
      <c r="C462">
        <f>ROUNDUP(Commercial_Industrial_Requirements[[#This Row],['# EV Capable Spaces]]*0.25,0.1)</f>
        <v>23</v>
      </c>
      <c r="E462">
        <v>460</v>
      </c>
      <c r="F462">
        <f t="shared" si="49"/>
        <v>46</v>
      </c>
      <c r="G462">
        <f t="shared" si="50"/>
        <v>115</v>
      </c>
      <c r="H462">
        <v>0</v>
      </c>
      <c r="J462">
        <v>460</v>
      </c>
      <c r="K462">
        <f t="shared" si="51"/>
        <v>46</v>
      </c>
      <c r="L462">
        <f t="shared" si="52"/>
        <v>115</v>
      </c>
      <c r="M462">
        <f t="shared" si="53"/>
        <v>23</v>
      </c>
      <c r="O462" s="278">
        <v>460</v>
      </c>
      <c r="P462" s="278">
        <v>0</v>
      </c>
      <c r="Q462" s="278">
        <f t="shared" si="48"/>
        <v>460</v>
      </c>
      <c r="R462" s="279">
        <v>0</v>
      </c>
    </row>
    <row r="463" spans="1:18" x14ac:dyDescent="0.25">
      <c r="A463">
        <v>461</v>
      </c>
      <c r="B463">
        <f>ROUNDUP(Commercial_Industrial_Requirements[[#This Row],[Total Parking Spaces]]*0.2,0.1)</f>
        <v>93</v>
      </c>
      <c r="C463">
        <f>ROUNDUP(Commercial_Industrial_Requirements[[#This Row],['# EV Capable Spaces]]*0.25,0.1)</f>
        <v>24</v>
      </c>
      <c r="E463">
        <v>461</v>
      </c>
      <c r="F463">
        <f t="shared" si="49"/>
        <v>47</v>
      </c>
      <c r="G463">
        <f t="shared" si="50"/>
        <v>116</v>
      </c>
      <c r="H463">
        <v>0</v>
      </c>
      <c r="J463">
        <v>461</v>
      </c>
      <c r="K463">
        <f t="shared" si="51"/>
        <v>47</v>
      </c>
      <c r="L463">
        <f t="shared" si="52"/>
        <v>116</v>
      </c>
      <c r="M463">
        <f t="shared" si="53"/>
        <v>24</v>
      </c>
      <c r="O463" s="278">
        <v>461</v>
      </c>
      <c r="P463" s="278">
        <v>0</v>
      </c>
      <c r="Q463" s="278">
        <f t="shared" si="48"/>
        <v>461</v>
      </c>
      <c r="R463" s="279">
        <v>0</v>
      </c>
    </row>
    <row r="464" spans="1:18" x14ac:dyDescent="0.25">
      <c r="A464">
        <v>462</v>
      </c>
      <c r="B464">
        <f>ROUNDUP(Commercial_Industrial_Requirements[[#This Row],[Total Parking Spaces]]*0.2,0.1)</f>
        <v>93</v>
      </c>
      <c r="C464">
        <f>ROUNDUP(Commercial_Industrial_Requirements[[#This Row],['# EV Capable Spaces]]*0.25,0.1)</f>
        <v>24</v>
      </c>
      <c r="E464">
        <v>462</v>
      </c>
      <c r="F464">
        <f t="shared" si="49"/>
        <v>47</v>
      </c>
      <c r="G464">
        <f t="shared" si="50"/>
        <v>116</v>
      </c>
      <c r="H464">
        <v>0</v>
      </c>
      <c r="J464">
        <v>462</v>
      </c>
      <c r="K464">
        <f t="shared" si="51"/>
        <v>47</v>
      </c>
      <c r="L464">
        <f t="shared" si="52"/>
        <v>116</v>
      </c>
      <c r="M464">
        <f t="shared" si="53"/>
        <v>24</v>
      </c>
      <c r="O464" s="278">
        <v>462</v>
      </c>
      <c r="P464" s="278">
        <v>0</v>
      </c>
      <c r="Q464" s="278">
        <f t="shared" si="48"/>
        <v>462</v>
      </c>
      <c r="R464" s="279">
        <v>0</v>
      </c>
    </row>
    <row r="465" spans="1:18" x14ac:dyDescent="0.25">
      <c r="A465">
        <v>463</v>
      </c>
      <c r="B465">
        <f>ROUNDUP(Commercial_Industrial_Requirements[[#This Row],[Total Parking Spaces]]*0.2,0.1)</f>
        <v>93</v>
      </c>
      <c r="C465">
        <f>ROUNDUP(Commercial_Industrial_Requirements[[#This Row],['# EV Capable Spaces]]*0.25,0.1)</f>
        <v>24</v>
      </c>
      <c r="E465">
        <v>463</v>
      </c>
      <c r="F465">
        <f t="shared" si="49"/>
        <v>47</v>
      </c>
      <c r="G465">
        <f t="shared" si="50"/>
        <v>116</v>
      </c>
      <c r="H465">
        <v>0</v>
      </c>
      <c r="J465">
        <v>463</v>
      </c>
      <c r="K465">
        <f t="shared" si="51"/>
        <v>47</v>
      </c>
      <c r="L465">
        <f t="shared" si="52"/>
        <v>116</v>
      </c>
      <c r="M465">
        <f t="shared" si="53"/>
        <v>24</v>
      </c>
      <c r="O465" s="278">
        <v>463</v>
      </c>
      <c r="P465" s="278">
        <v>0</v>
      </c>
      <c r="Q465" s="278">
        <f t="shared" si="48"/>
        <v>463</v>
      </c>
      <c r="R465" s="279">
        <v>0</v>
      </c>
    </row>
    <row r="466" spans="1:18" x14ac:dyDescent="0.25">
      <c r="A466">
        <v>464</v>
      </c>
      <c r="B466">
        <f>ROUNDUP(Commercial_Industrial_Requirements[[#This Row],[Total Parking Spaces]]*0.2,0.1)</f>
        <v>93</v>
      </c>
      <c r="C466">
        <f>ROUNDUP(Commercial_Industrial_Requirements[[#This Row],['# EV Capable Spaces]]*0.25,0.1)</f>
        <v>24</v>
      </c>
      <c r="E466">
        <v>464</v>
      </c>
      <c r="F466">
        <f t="shared" si="49"/>
        <v>47</v>
      </c>
      <c r="G466">
        <f t="shared" si="50"/>
        <v>116</v>
      </c>
      <c r="H466">
        <v>0</v>
      </c>
      <c r="J466">
        <v>464</v>
      </c>
      <c r="K466">
        <f t="shared" si="51"/>
        <v>47</v>
      </c>
      <c r="L466">
        <f t="shared" si="52"/>
        <v>116</v>
      </c>
      <c r="M466">
        <f t="shared" si="53"/>
        <v>24</v>
      </c>
      <c r="O466" s="278">
        <v>464</v>
      </c>
      <c r="P466" s="278">
        <v>0</v>
      </c>
      <c r="Q466" s="278">
        <f t="shared" si="48"/>
        <v>464</v>
      </c>
      <c r="R466" s="279">
        <v>0</v>
      </c>
    </row>
    <row r="467" spans="1:18" x14ac:dyDescent="0.25">
      <c r="A467">
        <v>465</v>
      </c>
      <c r="B467">
        <f>ROUNDUP(Commercial_Industrial_Requirements[[#This Row],[Total Parking Spaces]]*0.2,0.1)</f>
        <v>93</v>
      </c>
      <c r="C467">
        <f>ROUNDUP(Commercial_Industrial_Requirements[[#This Row],['# EV Capable Spaces]]*0.25,0.1)</f>
        <v>24</v>
      </c>
      <c r="E467">
        <v>465</v>
      </c>
      <c r="F467">
        <f t="shared" si="49"/>
        <v>47</v>
      </c>
      <c r="G467">
        <f t="shared" si="50"/>
        <v>117</v>
      </c>
      <c r="H467">
        <v>0</v>
      </c>
      <c r="J467">
        <v>465</v>
      </c>
      <c r="K467">
        <f t="shared" si="51"/>
        <v>47</v>
      </c>
      <c r="L467">
        <f t="shared" si="52"/>
        <v>117</v>
      </c>
      <c r="M467">
        <f t="shared" si="53"/>
        <v>24</v>
      </c>
      <c r="O467" s="278">
        <v>465</v>
      </c>
      <c r="P467" s="278">
        <v>0</v>
      </c>
      <c r="Q467" s="278">
        <f t="shared" ref="Q467:Q530" si="54">O467</f>
        <v>465</v>
      </c>
      <c r="R467" s="279">
        <v>0</v>
      </c>
    </row>
    <row r="468" spans="1:18" x14ac:dyDescent="0.25">
      <c r="A468">
        <v>466</v>
      </c>
      <c r="B468">
        <f>ROUNDUP(Commercial_Industrial_Requirements[[#This Row],[Total Parking Spaces]]*0.2,0.1)</f>
        <v>94</v>
      </c>
      <c r="C468">
        <f>ROUNDUP(Commercial_Industrial_Requirements[[#This Row],['# EV Capable Spaces]]*0.25,0.1)</f>
        <v>24</v>
      </c>
      <c r="E468">
        <v>466</v>
      </c>
      <c r="F468">
        <f t="shared" si="49"/>
        <v>47</v>
      </c>
      <c r="G468">
        <f t="shared" si="50"/>
        <v>117</v>
      </c>
      <c r="H468">
        <v>0</v>
      </c>
      <c r="J468">
        <v>466</v>
      </c>
      <c r="K468">
        <f t="shared" si="51"/>
        <v>47</v>
      </c>
      <c r="L468">
        <f t="shared" si="52"/>
        <v>117</v>
      </c>
      <c r="M468">
        <f t="shared" si="53"/>
        <v>24</v>
      </c>
      <c r="O468" s="278">
        <v>466</v>
      </c>
      <c r="P468" s="278">
        <v>0</v>
      </c>
      <c r="Q468" s="278">
        <f t="shared" si="54"/>
        <v>466</v>
      </c>
      <c r="R468" s="279">
        <v>0</v>
      </c>
    </row>
    <row r="469" spans="1:18" x14ac:dyDescent="0.25">
      <c r="A469">
        <v>467</v>
      </c>
      <c r="B469">
        <f>ROUNDUP(Commercial_Industrial_Requirements[[#This Row],[Total Parking Spaces]]*0.2,0.1)</f>
        <v>94</v>
      </c>
      <c r="C469">
        <f>ROUNDUP(Commercial_Industrial_Requirements[[#This Row],['# EV Capable Spaces]]*0.25,0.1)</f>
        <v>24</v>
      </c>
      <c r="E469">
        <v>467</v>
      </c>
      <c r="F469">
        <f t="shared" si="49"/>
        <v>47</v>
      </c>
      <c r="G469">
        <f t="shared" si="50"/>
        <v>117</v>
      </c>
      <c r="H469">
        <v>0</v>
      </c>
      <c r="J469">
        <v>467</v>
      </c>
      <c r="K469">
        <f t="shared" si="51"/>
        <v>47</v>
      </c>
      <c r="L469">
        <f t="shared" si="52"/>
        <v>117</v>
      </c>
      <c r="M469">
        <f t="shared" si="53"/>
        <v>24</v>
      </c>
      <c r="O469" s="278">
        <v>467</v>
      </c>
      <c r="P469" s="278">
        <v>0</v>
      </c>
      <c r="Q469" s="278">
        <f t="shared" si="54"/>
        <v>467</v>
      </c>
      <c r="R469" s="279">
        <v>0</v>
      </c>
    </row>
    <row r="470" spans="1:18" x14ac:dyDescent="0.25">
      <c r="A470">
        <v>468</v>
      </c>
      <c r="B470">
        <f>ROUNDUP(Commercial_Industrial_Requirements[[#This Row],[Total Parking Spaces]]*0.2,0.1)</f>
        <v>94</v>
      </c>
      <c r="C470">
        <f>ROUNDUP(Commercial_Industrial_Requirements[[#This Row],['# EV Capable Spaces]]*0.25,0.1)</f>
        <v>24</v>
      </c>
      <c r="E470">
        <v>468</v>
      </c>
      <c r="F470">
        <f t="shared" si="49"/>
        <v>47</v>
      </c>
      <c r="G470">
        <f t="shared" si="50"/>
        <v>117</v>
      </c>
      <c r="H470">
        <v>0</v>
      </c>
      <c r="J470">
        <v>468</v>
      </c>
      <c r="K470">
        <f t="shared" si="51"/>
        <v>47</v>
      </c>
      <c r="L470">
        <f t="shared" si="52"/>
        <v>117</v>
      </c>
      <c r="M470">
        <f t="shared" si="53"/>
        <v>24</v>
      </c>
      <c r="O470" s="278">
        <v>468</v>
      </c>
      <c r="P470" s="278">
        <v>0</v>
      </c>
      <c r="Q470" s="278">
        <f t="shared" si="54"/>
        <v>468</v>
      </c>
      <c r="R470" s="279">
        <v>0</v>
      </c>
    </row>
    <row r="471" spans="1:18" x14ac:dyDescent="0.25">
      <c r="A471">
        <v>469</v>
      </c>
      <c r="B471">
        <f>ROUNDUP(Commercial_Industrial_Requirements[[#This Row],[Total Parking Spaces]]*0.2,0.1)</f>
        <v>94</v>
      </c>
      <c r="C471">
        <f>ROUNDUP(Commercial_Industrial_Requirements[[#This Row],['# EV Capable Spaces]]*0.25,0.1)</f>
        <v>24</v>
      </c>
      <c r="E471">
        <v>469</v>
      </c>
      <c r="F471">
        <f t="shared" si="49"/>
        <v>47</v>
      </c>
      <c r="G471">
        <f t="shared" si="50"/>
        <v>118</v>
      </c>
      <c r="H471">
        <v>0</v>
      </c>
      <c r="J471">
        <v>469</v>
      </c>
      <c r="K471">
        <f t="shared" si="51"/>
        <v>47</v>
      </c>
      <c r="L471">
        <f t="shared" si="52"/>
        <v>118</v>
      </c>
      <c r="M471">
        <f t="shared" si="53"/>
        <v>24</v>
      </c>
      <c r="O471" s="278">
        <v>469</v>
      </c>
      <c r="P471" s="278">
        <v>0</v>
      </c>
      <c r="Q471" s="278">
        <f t="shared" si="54"/>
        <v>469</v>
      </c>
      <c r="R471" s="279">
        <v>0</v>
      </c>
    </row>
    <row r="472" spans="1:18" x14ac:dyDescent="0.25">
      <c r="A472">
        <v>470</v>
      </c>
      <c r="B472">
        <f>ROUNDUP(Commercial_Industrial_Requirements[[#This Row],[Total Parking Spaces]]*0.2,0.1)</f>
        <v>94</v>
      </c>
      <c r="C472">
        <f>ROUNDUP(Commercial_Industrial_Requirements[[#This Row],['# EV Capable Spaces]]*0.25,0.1)</f>
        <v>24</v>
      </c>
      <c r="E472">
        <v>470</v>
      </c>
      <c r="F472">
        <f t="shared" si="49"/>
        <v>47</v>
      </c>
      <c r="G472">
        <f t="shared" si="50"/>
        <v>118</v>
      </c>
      <c r="H472">
        <v>0</v>
      </c>
      <c r="J472">
        <v>470</v>
      </c>
      <c r="K472">
        <f t="shared" si="51"/>
        <v>47</v>
      </c>
      <c r="L472">
        <f t="shared" si="52"/>
        <v>118</v>
      </c>
      <c r="M472">
        <f t="shared" si="53"/>
        <v>24</v>
      </c>
      <c r="O472" s="278">
        <v>470</v>
      </c>
      <c r="P472" s="278">
        <v>0</v>
      </c>
      <c r="Q472" s="278">
        <f t="shared" si="54"/>
        <v>470</v>
      </c>
      <c r="R472" s="279">
        <v>0</v>
      </c>
    </row>
    <row r="473" spans="1:18" x14ac:dyDescent="0.25">
      <c r="A473">
        <v>471</v>
      </c>
      <c r="B473">
        <f>ROUNDUP(Commercial_Industrial_Requirements[[#This Row],[Total Parking Spaces]]*0.2,0.1)</f>
        <v>95</v>
      </c>
      <c r="C473">
        <f>ROUNDUP(Commercial_Industrial_Requirements[[#This Row],['# EV Capable Spaces]]*0.25,0.1)</f>
        <v>24</v>
      </c>
      <c r="E473">
        <v>471</v>
      </c>
      <c r="F473">
        <f t="shared" si="49"/>
        <v>48</v>
      </c>
      <c r="G473">
        <f t="shared" si="50"/>
        <v>118</v>
      </c>
      <c r="H473">
        <v>0</v>
      </c>
      <c r="J473">
        <v>471</v>
      </c>
      <c r="K473">
        <f t="shared" si="51"/>
        <v>48</v>
      </c>
      <c r="L473">
        <f t="shared" si="52"/>
        <v>118</v>
      </c>
      <c r="M473">
        <f t="shared" si="53"/>
        <v>24</v>
      </c>
      <c r="O473" s="278">
        <v>471</v>
      </c>
      <c r="P473" s="278">
        <v>0</v>
      </c>
      <c r="Q473" s="278">
        <f t="shared" si="54"/>
        <v>471</v>
      </c>
      <c r="R473" s="279">
        <v>0</v>
      </c>
    </row>
    <row r="474" spans="1:18" x14ac:dyDescent="0.25">
      <c r="A474">
        <v>472</v>
      </c>
      <c r="B474">
        <f>ROUNDUP(Commercial_Industrial_Requirements[[#This Row],[Total Parking Spaces]]*0.2,0.1)</f>
        <v>95</v>
      </c>
      <c r="C474">
        <f>ROUNDUP(Commercial_Industrial_Requirements[[#This Row],['# EV Capable Spaces]]*0.25,0.1)</f>
        <v>24</v>
      </c>
      <c r="E474">
        <v>472</v>
      </c>
      <c r="F474">
        <f t="shared" si="49"/>
        <v>48</v>
      </c>
      <c r="G474">
        <f t="shared" si="50"/>
        <v>118</v>
      </c>
      <c r="H474">
        <v>0</v>
      </c>
      <c r="J474">
        <v>472</v>
      </c>
      <c r="K474">
        <f t="shared" si="51"/>
        <v>48</v>
      </c>
      <c r="L474">
        <f t="shared" si="52"/>
        <v>118</v>
      </c>
      <c r="M474">
        <f t="shared" si="53"/>
        <v>24</v>
      </c>
      <c r="O474" s="278">
        <v>472</v>
      </c>
      <c r="P474" s="278">
        <v>0</v>
      </c>
      <c r="Q474" s="278">
        <f t="shared" si="54"/>
        <v>472</v>
      </c>
      <c r="R474" s="279">
        <v>0</v>
      </c>
    </row>
    <row r="475" spans="1:18" x14ac:dyDescent="0.25">
      <c r="A475">
        <v>473</v>
      </c>
      <c r="B475">
        <f>ROUNDUP(Commercial_Industrial_Requirements[[#This Row],[Total Parking Spaces]]*0.2,0.1)</f>
        <v>95</v>
      </c>
      <c r="C475">
        <f>ROUNDUP(Commercial_Industrial_Requirements[[#This Row],['# EV Capable Spaces]]*0.25,0.1)</f>
        <v>24</v>
      </c>
      <c r="E475">
        <v>473</v>
      </c>
      <c r="F475">
        <f t="shared" si="49"/>
        <v>48</v>
      </c>
      <c r="G475">
        <f t="shared" si="50"/>
        <v>119</v>
      </c>
      <c r="H475">
        <v>0</v>
      </c>
      <c r="J475">
        <v>473</v>
      </c>
      <c r="K475">
        <f t="shared" si="51"/>
        <v>48</v>
      </c>
      <c r="L475">
        <f t="shared" si="52"/>
        <v>119</v>
      </c>
      <c r="M475">
        <f t="shared" si="53"/>
        <v>24</v>
      </c>
      <c r="O475" s="278">
        <v>473</v>
      </c>
      <c r="P475" s="278">
        <v>0</v>
      </c>
      <c r="Q475" s="278">
        <f t="shared" si="54"/>
        <v>473</v>
      </c>
      <c r="R475" s="279">
        <v>0</v>
      </c>
    </row>
    <row r="476" spans="1:18" x14ac:dyDescent="0.25">
      <c r="A476">
        <v>474</v>
      </c>
      <c r="B476">
        <f>ROUNDUP(Commercial_Industrial_Requirements[[#This Row],[Total Parking Spaces]]*0.2,0.1)</f>
        <v>95</v>
      </c>
      <c r="C476">
        <f>ROUNDUP(Commercial_Industrial_Requirements[[#This Row],['# EV Capable Spaces]]*0.25,0.1)</f>
        <v>24</v>
      </c>
      <c r="E476">
        <v>474</v>
      </c>
      <c r="F476">
        <f t="shared" si="49"/>
        <v>48</v>
      </c>
      <c r="G476">
        <f t="shared" si="50"/>
        <v>119</v>
      </c>
      <c r="H476">
        <v>0</v>
      </c>
      <c r="J476">
        <v>474</v>
      </c>
      <c r="K476">
        <f t="shared" si="51"/>
        <v>48</v>
      </c>
      <c r="L476">
        <f t="shared" si="52"/>
        <v>119</v>
      </c>
      <c r="M476">
        <f t="shared" si="53"/>
        <v>24</v>
      </c>
      <c r="O476" s="278">
        <v>474</v>
      </c>
      <c r="P476" s="278">
        <v>0</v>
      </c>
      <c r="Q476" s="278">
        <f t="shared" si="54"/>
        <v>474</v>
      </c>
      <c r="R476" s="279">
        <v>0</v>
      </c>
    </row>
    <row r="477" spans="1:18" x14ac:dyDescent="0.25">
      <c r="A477">
        <v>475</v>
      </c>
      <c r="B477">
        <f>ROUNDUP(Commercial_Industrial_Requirements[[#This Row],[Total Parking Spaces]]*0.2,0.1)</f>
        <v>95</v>
      </c>
      <c r="C477">
        <f>ROUNDUP(Commercial_Industrial_Requirements[[#This Row],['# EV Capable Spaces]]*0.25,0.1)</f>
        <v>24</v>
      </c>
      <c r="E477">
        <v>475</v>
      </c>
      <c r="F477">
        <f t="shared" si="49"/>
        <v>48</v>
      </c>
      <c r="G477">
        <f t="shared" si="50"/>
        <v>119</v>
      </c>
      <c r="H477">
        <v>0</v>
      </c>
      <c r="J477">
        <v>475</v>
      </c>
      <c r="K477">
        <f t="shared" si="51"/>
        <v>48</v>
      </c>
      <c r="L477">
        <f t="shared" si="52"/>
        <v>119</v>
      </c>
      <c r="M477">
        <f t="shared" si="53"/>
        <v>24</v>
      </c>
      <c r="O477" s="278">
        <v>475</v>
      </c>
      <c r="P477" s="278">
        <v>0</v>
      </c>
      <c r="Q477" s="278">
        <f t="shared" si="54"/>
        <v>475</v>
      </c>
      <c r="R477" s="279">
        <v>0</v>
      </c>
    </row>
    <row r="478" spans="1:18" x14ac:dyDescent="0.25">
      <c r="A478">
        <v>476</v>
      </c>
      <c r="B478">
        <f>ROUNDUP(Commercial_Industrial_Requirements[[#This Row],[Total Parking Spaces]]*0.2,0.1)</f>
        <v>96</v>
      </c>
      <c r="C478">
        <f>ROUNDUP(Commercial_Industrial_Requirements[[#This Row],['# EV Capable Spaces]]*0.25,0.1)</f>
        <v>24</v>
      </c>
      <c r="E478">
        <v>476</v>
      </c>
      <c r="F478">
        <f t="shared" si="49"/>
        <v>48</v>
      </c>
      <c r="G478">
        <f t="shared" si="50"/>
        <v>119</v>
      </c>
      <c r="H478">
        <v>0</v>
      </c>
      <c r="J478">
        <v>476</v>
      </c>
      <c r="K478">
        <f t="shared" si="51"/>
        <v>48</v>
      </c>
      <c r="L478">
        <f t="shared" si="52"/>
        <v>119</v>
      </c>
      <c r="M478">
        <f t="shared" si="53"/>
        <v>24</v>
      </c>
      <c r="O478" s="278">
        <v>476</v>
      </c>
      <c r="P478" s="278">
        <v>0</v>
      </c>
      <c r="Q478" s="278">
        <f t="shared" si="54"/>
        <v>476</v>
      </c>
      <c r="R478" s="279">
        <v>0</v>
      </c>
    </row>
    <row r="479" spans="1:18" x14ac:dyDescent="0.25">
      <c r="A479">
        <v>477</v>
      </c>
      <c r="B479">
        <f>ROUNDUP(Commercial_Industrial_Requirements[[#This Row],[Total Parking Spaces]]*0.2,0.1)</f>
        <v>96</v>
      </c>
      <c r="C479">
        <f>ROUNDUP(Commercial_Industrial_Requirements[[#This Row],['# EV Capable Spaces]]*0.25,0.1)</f>
        <v>24</v>
      </c>
      <c r="E479">
        <v>477</v>
      </c>
      <c r="F479">
        <f t="shared" si="49"/>
        <v>48</v>
      </c>
      <c r="G479">
        <f t="shared" si="50"/>
        <v>120</v>
      </c>
      <c r="H479">
        <v>0</v>
      </c>
      <c r="J479">
        <v>477</v>
      </c>
      <c r="K479">
        <f t="shared" si="51"/>
        <v>48</v>
      </c>
      <c r="L479">
        <f t="shared" si="52"/>
        <v>120</v>
      </c>
      <c r="M479">
        <f t="shared" si="53"/>
        <v>24</v>
      </c>
      <c r="O479" s="278">
        <v>477</v>
      </c>
      <c r="P479" s="278">
        <v>0</v>
      </c>
      <c r="Q479" s="278">
        <f t="shared" si="54"/>
        <v>477</v>
      </c>
      <c r="R479" s="279">
        <v>0</v>
      </c>
    </row>
    <row r="480" spans="1:18" x14ac:dyDescent="0.25">
      <c r="A480">
        <v>478</v>
      </c>
      <c r="B480">
        <f>ROUNDUP(Commercial_Industrial_Requirements[[#This Row],[Total Parking Spaces]]*0.2,0.1)</f>
        <v>96</v>
      </c>
      <c r="C480">
        <f>ROUNDUP(Commercial_Industrial_Requirements[[#This Row],['# EV Capable Spaces]]*0.25,0.1)</f>
        <v>24</v>
      </c>
      <c r="E480">
        <v>478</v>
      </c>
      <c r="F480">
        <f t="shared" si="49"/>
        <v>48</v>
      </c>
      <c r="G480">
        <f t="shared" si="50"/>
        <v>120</v>
      </c>
      <c r="H480">
        <v>0</v>
      </c>
      <c r="J480">
        <v>478</v>
      </c>
      <c r="K480">
        <f t="shared" si="51"/>
        <v>48</v>
      </c>
      <c r="L480">
        <f t="shared" si="52"/>
        <v>120</v>
      </c>
      <c r="M480">
        <f t="shared" si="53"/>
        <v>24</v>
      </c>
      <c r="O480" s="278">
        <v>478</v>
      </c>
      <c r="P480" s="278">
        <v>0</v>
      </c>
      <c r="Q480" s="278">
        <f t="shared" si="54"/>
        <v>478</v>
      </c>
      <c r="R480" s="279">
        <v>0</v>
      </c>
    </row>
    <row r="481" spans="1:18" x14ac:dyDescent="0.25">
      <c r="A481">
        <v>479</v>
      </c>
      <c r="B481">
        <f>ROUNDUP(Commercial_Industrial_Requirements[[#This Row],[Total Parking Spaces]]*0.2,0.1)</f>
        <v>96</v>
      </c>
      <c r="C481">
        <f>ROUNDUP(Commercial_Industrial_Requirements[[#This Row],['# EV Capable Spaces]]*0.25,0.1)</f>
        <v>24</v>
      </c>
      <c r="E481">
        <v>479</v>
      </c>
      <c r="F481">
        <f t="shared" si="49"/>
        <v>48</v>
      </c>
      <c r="G481">
        <f t="shared" si="50"/>
        <v>120</v>
      </c>
      <c r="H481">
        <v>0</v>
      </c>
      <c r="J481">
        <v>479</v>
      </c>
      <c r="K481">
        <f t="shared" si="51"/>
        <v>48</v>
      </c>
      <c r="L481">
        <f t="shared" si="52"/>
        <v>120</v>
      </c>
      <c r="M481">
        <f t="shared" si="53"/>
        <v>24</v>
      </c>
      <c r="O481" s="278">
        <v>479</v>
      </c>
      <c r="P481" s="278">
        <v>0</v>
      </c>
      <c r="Q481" s="278">
        <f t="shared" si="54"/>
        <v>479</v>
      </c>
      <c r="R481" s="279">
        <v>0</v>
      </c>
    </row>
    <row r="482" spans="1:18" x14ac:dyDescent="0.25">
      <c r="A482">
        <v>480</v>
      </c>
      <c r="B482">
        <f>ROUNDUP(Commercial_Industrial_Requirements[[#This Row],[Total Parking Spaces]]*0.2,0.1)</f>
        <v>96</v>
      </c>
      <c r="C482">
        <f>ROUNDUP(Commercial_Industrial_Requirements[[#This Row],['# EV Capable Spaces]]*0.25,0.1)</f>
        <v>24</v>
      </c>
      <c r="E482">
        <v>480</v>
      </c>
      <c r="F482">
        <f t="shared" si="49"/>
        <v>48</v>
      </c>
      <c r="G482">
        <f t="shared" si="50"/>
        <v>120</v>
      </c>
      <c r="H482">
        <v>0</v>
      </c>
      <c r="J482">
        <v>480</v>
      </c>
      <c r="K482">
        <f t="shared" si="51"/>
        <v>48</v>
      </c>
      <c r="L482">
        <f t="shared" si="52"/>
        <v>120</v>
      </c>
      <c r="M482">
        <f t="shared" si="53"/>
        <v>24</v>
      </c>
      <c r="O482" s="278">
        <v>480</v>
      </c>
      <c r="P482" s="278">
        <v>0</v>
      </c>
      <c r="Q482" s="278">
        <f t="shared" si="54"/>
        <v>480</v>
      </c>
      <c r="R482" s="279">
        <v>0</v>
      </c>
    </row>
    <row r="483" spans="1:18" x14ac:dyDescent="0.25">
      <c r="A483">
        <v>481</v>
      </c>
      <c r="B483">
        <f>ROUNDUP(Commercial_Industrial_Requirements[[#This Row],[Total Parking Spaces]]*0.2,0.1)</f>
        <v>97</v>
      </c>
      <c r="C483">
        <f>ROUNDUP(Commercial_Industrial_Requirements[[#This Row],['# EV Capable Spaces]]*0.25,0.1)</f>
        <v>25</v>
      </c>
      <c r="E483">
        <v>481</v>
      </c>
      <c r="F483">
        <f t="shared" si="49"/>
        <v>49</v>
      </c>
      <c r="G483">
        <f t="shared" si="50"/>
        <v>121</v>
      </c>
      <c r="H483">
        <v>0</v>
      </c>
      <c r="J483">
        <v>481</v>
      </c>
      <c r="K483">
        <f t="shared" si="51"/>
        <v>49</v>
      </c>
      <c r="L483">
        <f t="shared" si="52"/>
        <v>121</v>
      </c>
      <c r="M483">
        <f t="shared" si="53"/>
        <v>25</v>
      </c>
      <c r="O483" s="278">
        <v>481</v>
      </c>
      <c r="P483" s="278">
        <v>0</v>
      </c>
      <c r="Q483" s="278">
        <f t="shared" si="54"/>
        <v>481</v>
      </c>
      <c r="R483" s="279">
        <v>0</v>
      </c>
    </row>
    <row r="484" spans="1:18" x14ac:dyDescent="0.25">
      <c r="A484">
        <v>482</v>
      </c>
      <c r="B484">
        <f>ROUNDUP(Commercial_Industrial_Requirements[[#This Row],[Total Parking Spaces]]*0.2,0.1)</f>
        <v>97</v>
      </c>
      <c r="C484">
        <f>ROUNDUP(Commercial_Industrial_Requirements[[#This Row],['# EV Capable Spaces]]*0.25,0.1)</f>
        <v>25</v>
      </c>
      <c r="E484">
        <v>482</v>
      </c>
      <c r="F484">
        <f t="shared" si="49"/>
        <v>49</v>
      </c>
      <c r="G484">
        <f t="shared" si="50"/>
        <v>121</v>
      </c>
      <c r="H484">
        <v>0</v>
      </c>
      <c r="J484">
        <v>482</v>
      </c>
      <c r="K484">
        <f t="shared" si="51"/>
        <v>49</v>
      </c>
      <c r="L484">
        <f t="shared" si="52"/>
        <v>121</v>
      </c>
      <c r="M484">
        <f t="shared" si="53"/>
        <v>25</v>
      </c>
      <c r="O484" s="278">
        <v>482</v>
      </c>
      <c r="P484" s="278">
        <v>0</v>
      </c>
      <c r="Q484" s="278">
        <f t="shared" si="54"/>
        <v>482</v>
      </c>
      <c r="R484" s="279">
        <v>0</v>
      </c>
    </row>
    <row r="485" spans="1:18" x14ac:dyDescent="0.25">
      <c r="A485">
        <v>483</v>
      </c>
      <c r="B485">
        <f>ROUNDUP(Commercial_Industrial_Requirements[[#This Row],[Total Parking Spaces]]*0.2,0.1)</f>
        <v>97</v>
      </c>
      <c r="C485">
        <f>ROUNDUP(Commercial_Industrial_Requirements[[#This Row],['# EV Capable Spaces]]*0.25,0.1)</f>
        <v>25</v>
      </c>
      <c r="E485">
        <v>483</v>
      </c>
      <c r="F485">
        <f t="shared" si="49"/>
        <v>49</v>
      </c>
      <c r="G485">
        <f t="shared" si="50"/>
        <v>121</v>
      </c>
      <c r="H485">
        <v>0</v>
      </c>
      <c r="J485">
        <v>483</v>
      </c>
      <c r="K485">
        <f t="shared" si="51"/>
        <v>49</v>
      </c>
      <c r="L485">
        <f t="shared" si="52"/>
        <v>121</v>
      </c>
      <c r="M485">
        <f t="shared" si="53"/>
        <v>25</v>
      </c>
      <c r="O485" s="278">
        <v>483</v>
      </c>
      <c r="P485" s="278">
        <v>0</v>
      </c>
      <c r="Q485" s="278">
        <f t="shared" si="54"/>
        <v>483</v>
      </c>
      <c r="R485" s="279">
        <v>0</v>
      </c>
    </row>
    <row r="486" spans="1:18" x14ac:dyDescent="0.25">
      <c r="A486">
        <v>484</v>
      </c>
      <c r="B486">
        <f>ROUNDUP(Commercial_Industrial_Requirements[[#This Row],[Total Parking Spaces]]*0.2,0.1)</f>
        <v>97</v>
      </c>
      <c r="C486">
        <f>ROUNDUP(Commercial_Industrial_Requirements[[#This Row],['# EV Capable Spaces]]*0.25,0.1)</f>
        <v>25</v>
      </c>
      <c r="E486">
        <v>484</v>
      </c>
      <c r="F486">
        <f t="shared" si="49"/>
        <v>49</v>
      </c>
      <c r="G486">
        <f t="shared" si="50"/>
        <v>121</v>
      </c>
      <c r="H486">
        <v>0</v>
      </c>
      <c r="J486">
        <v>484</v>
      </c>
      <c r="K486">
        <f t="shared" si="51"/>
        <v>49</v>
      </c>
      <c r="L486">
        <f t="shared" si="52"/>
        <v>121</v>
      </c>
      <c r="M486">
        <f t="shared" si="53"/>
        <v>25</v>
      </c>
      <c r="O486" s="278">
        <v>484</v>
      </c>
      <c r="P486" s="278">
        <v>0</v>
      </c>
      <c r="Q486" s="278">
        <f t="shared" si="54"/>
        <v>484</v>
      </c>
      <c r="R486" s="279">
        <v>0</v>
      </c>
    </row>
    <row r="487" spans="1:18" x14ac:dyDescent="0.25">
      <c r="A487">
        <v>485</v>
      </c>
      <c r="B487">
        <f>ROUNDUP(Commercial_Industrial_Requirements[[#This Row],[Total Parking Spaces]]*0.2,0.1)</f>
        <v>97</v>
      </c>
      <c r="C487">
        <f>ROUNDUP(Commercial_Industrial_Requirements[[#This Row],['# EV Capable Spaces]]*0.25,0.1)</f>
        <v>25</v>
      </c>
      <c r="E487">
        <v>485</v>
      </c>
      <c r="F487">
        <f t="shared" si="49"/>
        <v>49</v>
      </c>
      <c r="G487">
        <f t="shared" si="50"/>
        <v>122</v>
      </c>
      <c r="H487">
        <v>0</v>
      </c>
      <c r="J487">
        <v>485</v>
      </c>
      <c r="K487">
        <f t="shared" si="51"/>
        <v>49</v>
      </c>
      <c r="L487">
        <f t="shared" si="52"/>
        <v>122</v>
      </c>
      <c r="M487">
        <f t="shared" si="53"/>
        <v>25</v>
      </c>
      <c r="O487" s="278">
        <v>485</v>
      </c>
      <c r="P487" s="278">
        <v>0</v>
      </c>
      <c r="Q487" s="278">
        <f t="shared" si="54"/>
        <v>485</v>
      </c>
      <c r="R487" s="279">
        <v>0</v>
      </c>
    </row>
    <row r="488" spans="1:18" x14ac:dyDescent="0.25">
      <c r="A488">
        <v>486</v>
      </c>
      <c r="B488">
        <f>ROUNDUP(Commercial_Industrial_Requirements[[#This Row],[Total Parking Spaces]]*0.2,0.1)</f>
        <v>98</v>
      </c>
      <c r="C488">
        <f>ROUNDUP(Commercial_Industrial_Requirements[[#This Row],['# EV Capable Spaces]]*0.25,0.1)</f>
        <v>25</v>
      </c>
      <c r="E488">
        <v>486</v>
      </c>
      <c r="F488">
        <f t="shared" si="49"/>
        <v>49</v>
      </c>
      <c r="G488">
        <f t="shared" si="50"/>
        <v>122</v>
      </c>
      <c r="H488">
        <v>0</v>
      </c>
      <c r="J488">
        <v>486</v>
      </c>
      <c r="K488">
        <f t="shared" si="51"/>
        <v>49</v>
      </c>
      <c r="L488">
        <f t="shared" si="52"/>
        <v>122</v>
      </c>
      <c r="M488">
        <f t="shared" si="53"/>
        <v>25</v>
      </c>
      <c r="O488" s="278">
        <v>486</v>
      </c>
      <c r="P488" s="278">
        <v>0</v>
      </c>
      <c r="Q488" s="278">
        <f t="shared" si="54"/>
        <v>486</v>
      </c>
      <c r="R488" s="279">
        <v>0</v>
      </c>
    </row>
    <row r="489" spans="1:18" x14ac:dyDescent="0.25">
      <c r="A489">
        <v>487</v>
      </c>
      <c r="B489">
        <f>ROUNDUP(Commercial_Industrial_Requirements[[#This Row],[Total Parking Spaces]]*0.2,0.1)</f>
        <v>98</v>
      </c>
      <c r="C489">
        <f>ROUNDUP(Commercial_Industrial_Requirements[[#This Row],['# EV Capable Spaces]]*0.25,0.1)</f>
        <v>25</v>
      </c>
      <c r="E489">
        <v>487</v>
      </c>
      <c r="F489">
        <f t="shared" si="49"/>
        <v>49</v>
      </c>
      <c r="G489">
        <f t="shared" si="50"/>
        <v>122</v>
      </c>
      <c r="H489">
        <v>0</v>
      </c>
      <c r="J489">
        <v>487</v>
      </c>
      <c r="K489">
        <f t="shared" si="51"/>
        <v>49</v>
      </c>
      <c r="L489">
        <f t="shared" si="52"/>
        <v>122</v>
      </c>
      <c r="M489">
        <f t="shared" si="53"/>
        <v>25</v>
      </c>
      <c r="O489" s="278">
        <v>487</v>
      </c>
      <c r="P489" s="278">
        <v>0</v>
      </c>
      <c r="Q489" s="278">
        <f t="shared" si="54"/>
        <v>487</v>
      </c>
      <c r="R489" s="279">
        <v>0</v>
      </c>
    </row>
    <row r="490" spans="1:18" x14ac:dyDescent="0.25">
      <c r="A490">
        <v>488</v>
      </c>
      <c r="B490">
        <f>ROUNDUP(Commercial_Industrial_Requirements[[#This Row],[Total Parking Spaces]]*0.2,0.1)</f>
        <v>98</v>
      </c>
      <c r="C490">
        <f>ROUNDUP(Commercial_Industrial_Requirements[[#This Row],['# EV Capable Spaces]]*0.25,0.1)</f>
        <v>25</v>
      </c>
      <c r="E490">
        <v>488</v>
      </c>
      <c r="F490">
        <f t="shared" si="49"/>
        <v>49</v>
      </c>
      <c r="G490">
        <f t="shared" si="50"/>
        <v>122</v>
      </c>
      <c r="H490">
        <v>0</v>
      </c>
      <c r="J490">
        <v>488</v>
      </c>
      <c r="K490">
        <f t="shared" si="51"/>
        <v>49</v>
      </c>
      <c r="L490">
        <f t="shared" si="52"/>
        <v>122</v>
      </c>
      <c r="M490">
        <f t="shared" si="53"/>
        <v>25</v>
      </c>
      <c r="O490" s="278">
        <v>488</v>
      </c>
      <c r="P490" s="278">
        <v>0</v>
      </c>
      <c r="Q490" s="278">
        <f t="shared" si="54"/>
        <v>488</v>
      </c>
      <c r="R490" s="279">
        <v>0</v>
      </c>
    </row>
    <row r="491" spans="1:18" x14ac:dyDescent="0.25">
      <c r="A491">
        <v>489</v>
      </c>
      <c r="B491">
        <f>ROUNDUP(Commercial_Industrial_Requirements[[#This Row],[Total Parking Spaces]]*0.2,0.1)</f>
        <v>98</v>
      </c>
      <c r="C491">
        <f>ROUNDUP(Commercial_Industrial_Requirements[[#This Row],['# EV Capable Spaces]]*0.25,0.1)</f>
        <v>25</v>
      </c>
      <c r="E491">
        <v>489</v>
      </c>
      <c r="F491">
        <f t="shared" si="49"/>
        <v>49</v>
      </c>
      <c r="G491">
        <f t="shared" si="50"/>
        <v>123</v>
      </c>
      <c r="H491">
        <v>0</v>
      </c>
      <c r="J491">
        <v>489</v>
      </c>
      <c r="K491">
        <f t="shared" si="51"/>
        <v>49</v>
      </c>
      <c r="L491">
        <f t="shared" si="52"/>
        <v>123</v>
      </c>
      <c r="M491">
        <f t="shared" si="53"/>
        <v>25</v>
      </c>
      <c r="O491" s="278">
        <v>489</v>
      </c>
      <c r="P491" s="278">
        <v>0</v>
      </c>
      <c r="Q491" s="278">
        <f t="shared" si="54"/>
        <v>489</v>
      </c>
      <c r="R491" s="279">
        <v>0</v>
      </c>
    </row>
    <row r="492" spans="1:18" x14ac:dyDescent="0.25">
      <c r="A492">
        <v>490</v>
      </c>
      <c r="B492">
        <f>ROUNDUP(Commercial_Industrial_Requirements[[#This Row],[Total Parking Spaces]]*0.2,0.1)</f>
        <v>98</v>
      </c>
      <c r="C492">
        <f>ROUNDUP(Commercial_Industrial_Requirements[[#This Row],['# EV Capable Spaces]]*0.25,0.1)</f>
        <v>25</v>
      </c>
      <c r="E492">
        <v>490</v>
      </c>
      <c r="F492">
        <f t="shared" si="49"/>
        <v>49</v>
      </c>
      <c r="G492">
        <f t="shared" si="50"/>
        <v>123</v>
      </c>
      <c r="H492">
        <v>0</v>
      </c>
      <c r="J492">
        <v>490</v>
      </c>
      <c r="K492">
        <f t="shared" si="51"/>
        <v>49</v>
      </c>
      <c r="L492">
        <f t="shared" si="52"/>
        <v>123</v>
      </c>
      <c r="M492">
        <f t="shared" si="53"/>
        <v>25</v>
      </c>
      <c r="O492" s="278">
        <v>490</v>
      </c>
      <c r="P492" s="278">
        <v>0</v>
      </c>
      <c r="Q492" s="278">
        <f t="shared" si="54"/>
        <v>490</v>
      </c>
      <c r="R492" s="279">
        <v>0</v>
      </c>
    </row>
    <row r="493" spans="1:18" x14ac:dyDescent="0.25">
      <c r="A493">
        <v>491</v>
      </c>
      <c r="B493">
        <f>ROUNDUP(Commercial_Industrial_Requirements[[#This Row],[Total Parking Spaces]]*0.2,0.1)</f>
        <v>99</v>
      </c>
      <c r="C493">
        <f>ROUNDUP(Commercial_Industrial_Requirements[[#This Row],['# EV Capable Spaces]]*0.25,0.1)</f>
        <v>25</v>
      </c>
      <c r="E493">
        <v>491</v>
      </c>
      <c r="F493">
        <f t="shared" ref="F493:F556" si="55">ROUNDUP(E493*0.1,0.1)</f>
        <v>50</v>
      </c>
      <c r="G493">
        <f t="shared" ref="G493:G556" si="56">ROUNDUP(E493*0.25,0.1)</f>
        <v>123</v>
      </c>
      <c r="H493">
        <v>0</v>
      </c>
      <c r="J493">
        <v>491</v>
      </c>
      <c r="K493">
        <f t="shared" si="51"/>
        <v>50</v>
      </c>
      <c r="L493">
        <f t="shared" si="52"/>
        <v>123</v>
      </c>
      <c r="M493">
        <f t="shared" si="53"/>
        <v>25</v>
      </c>
      <c r="O493" s="278">
        <v>491</v>
      </c>
      <c r="P493" s="278">
        <v>0</v>
      </c>
      <c r="Q493" s="278">
        <f t="shared" si="54"/>
        <v>491</v>
      </c>
      <c r="R493" s="279">
        <v>0</v>
      </c>
    </row>
    <row r="494" spans="1:18" x14ac:dyDescent="0.25">
      <c r="A494">
        <v>492</v>
      </c>
      <c r="B494">
        <f>ROUNDUP(Commercial_Industrial_Requirements[[#This Row],[Total Parking Spaces]]*0.2,0.1)</f>
        <v>99</v>
      </c>
      <c r="C494">
        <f>ROUNDUP(Commercial_Industrial_Requirements[[#This Row],['# EV Capable Spaces]]*0.25,0.1)</f>
        <v>25</v>
      </c>
      <c r="E494">
        <v>492</v>
      </c>
      <c r="F494">
        <f t="shared" si="55"/>
        <v>50</v>
      </c>
      <c r="G494">
        <f t="shared" si="56"/>
        <v>123</v>
      </c>
      <c r="H494">
        <v>0</v>
      </c>
      <c r="J494">
        <v>492</v>
      </c>
      <c r="K494">
        <f t="shared" si="51"/>
        <v>50</v>
      </c>
      <c r="L494">
        <f t="shared" si="52"/>
        <v>123</v>
      </c>
      <c r="M494">
        <f t="shared" si="53"/>
        <v>25</v>
      </c>
      <c r="O494" s="278">
        <v>492</v>
      </c>
      <c r="P494" s="278">
        <v>0</v>
      </c>
      <c r="Q494" s="278">
        <f t="shared" si="54"/>
        <v>492</v>
      </c>
      <c r="R494" s="279">
        <v>0</v>
      </c>
    </row>
    <row r="495" spans="1:18" x14ac:dyDescent="0.25">
      <c r="A495">
        <v>493</v>
      </c>
      <c r="B495">
        <f>ROUNDUP(Commercial_Industrial_Requirements[[#This Row],[Total Parking Spaces]]*0.2,0.1)</f>
        <v>99</v>
      </c>
      <c r="C495">
        <f>ROUNDUP(Commercial_Industrial_Requirements[[#This Row],['# EV Capable Spaces]]*0.25,0.1)</f>
        <v>25</v>
      </c>
      <c r="E495">
        <v>493</v>
      </c>
      <c r="F495">
        <f t="shared" si="55"/>
        <v>50</v>
      </c>
      <c r="G495">
        <f t="shared" si="56"/>
        <v>124</v>
      </c>
      <c r="H495">
        <v>0</v>
      </c>
      <c r="J495">
        <v>493</v>
      </c>
      <c r="K495">
        <f t="shared" si="51"/>
        <v>50</v>
      </c>
      <c r="L495">
        <f t="shared" si="52"/>
        <v>124</v>
      </c>
      <c r="M495">
        <f t="shared" si="53"/>
        <v>25</v>
      </c>
      <c r="O495" s="278">
        <v>493</v>
      </c>
      <c r="P495" s="278">
        <v>0</v>
      </c>
      <c r="Q495" s="278">
        <f t="shared" si="54"/>
        <v>493</v>
      </c>
      <c r="R495" s="279">
        <v>0</v>
      </c>
    </row>
    <row r="496" spans="1:18" x14ac:dyDescent="0.25">
      <c r="A496">
        <v>494</v>
      </c>
      <c r="B496">
        <f>ROUNDUP(Commercial_Industrial_Requirements[[#This Row],[Total Parking Spaces]]*0.2,0.1)</f>
        <v>99</v>
      </c>
      <c r="C496">
        <f>ROUNDUP(Commercial_Industrial_Requirements[[#This Row],['# EV Capable Spaces]]*0.25,0.1)</f>
        <v>25</v>
      </c>
      <c r="E496">
        <v>494</v>
      </c>
      <c r="F496">
        <f t="shared" si="55"/>
        <v>50</v>
      </c>
      <c r="G496">
        <f t="shared" si="56"/>
        <v>124</v>
      </c>
      <c r="H496">
        <v>0</v>
      </c>
      <c r="J496">
        <v>494</v>
      </c>
      <c r="K496">
        <f t="shared" si="51"/>
        <v>50</v>
      </c>
      <c r="L496">
        <f t="shared" si="52"/>
        <v>124</v>
      </c>
      <c r="M496">
        <f t="shared" si="53"/>
        <v>25</v>
      </c>
      <c r="O496" s="278">
        <v>494</v>
      </c>
      <c r="P496" s="278">
        <v>0</v>
      </c>
      <c r="Q496" s="278">
        <f t="shared" si="54"/>
        <v>494</v>
      </c>
      <c r="R496" s="279">
        <v>0</v>
      </c>
    </row>
    <row r="497" spans="1:18" x14ac:dyDescent="0.25">
      <c r="A497">
        <v>495</v>
      </c>
      <c r="B497">
        <f>ROUNDUP(Commercial_Industrial_Requirements[[#This Row],[Total Parking Spaces]]*0.2,0.1)</f>
        <v>99</v>
      </c>
      <c r="C497">
        <f>ROUNDUP(Commercial_Industrial_Requirements[[#This Row],['# EV Capable Spaces]]*0.25,0.1)</f>
        <v>25</v>
      </c>
      <c r="E497">
        <v>495</v>
      </c>
      <c r="F497">
        <f t="shared" si="55"/>
        <v>50</v>
      </c>
      <c r="G497">
        <f t="shared" si="56"/>
        <v>124</v>
      </c>
      <c r="H497">
        <v>0</v>
      </c>
      <c r="J497">
        <v>495</v>
      </c>
      <c r="K497">
        <f t="shared" si="51"/>
        <v>50</v>
      </c>
      <c r="L497">
        <f t="shared" si="52"/>
        <v>124</v>
      </c>
      <c r="M497">
        <f t="shared" si="53"/>
        <v>25</v>
      </c>
      <c r="O497" s="278">
        <v>495</v>
      </c>
      <c r="P497" s="278">
        <v>0</v>
      </c>
      <c r="Q497" s="278">
        <f t="shared" si="54"/>
        <v>495</v>
      </c>
      <c r="R497" s="279">
        <v>0</v>
      </c>
    </row>
    <row r="498" spans="1:18" x14ac:dyDescent="0.25">
      <c r="A498">
        <v>496</v>
      </c>
      <c r="B498">
        <f>ROUNDUP(Commercial_Industrial_Requirements[[#This Row],[Total Parking Spaces]]*0.2,0.1)</f>
        <v>100</v>
      </c>
      <c r="C498">
        <f>ROUNDUP(Commercial_Industrial_Requirements[[#This Row],['# EV Capable Spaces]]*0.25,0.1)</f>
        <v>25</v>
      </c>
      <c r="E498">
        <v>496</v>
      </c>
      <c r="F498">
        <f t="shared" si="55"/>
        <v>50</v>
      </c>
      <c r="G498">
        <f t="shared" si="56"/>
        <v>124</v>
      </c>
      <c r="H498">
        <v>0</v>
      </c>
      <c r="J498">
        <v>496</v>
      </c>
      <c r="K498">
        <f t="shared" si="51"/>
        <v>50</v>
      </c>
      <c r="L498">
        <f t="shared" si="52"/>
        <v>124</v>
      </c>
      <c r="M498">
        <f t="shared" si="53"/>
        <v>25</v>
      </c>
      <c r="O498" s="278">
        <v>496</v>
      </c>
      <c r="P498" s="278">
        <v>0</v>
      </c>
      <c r="Q498" s="278">
        <f t="shared" si="54"/>
        <v>496</v>
      </c>
      <c r="R498" s="279">
        <v>0</v>
      </c>
    </row>
    <row r="499" spans="1:18" x14ac:dyDescent="0.25">
      <c r="A499">
        <v>497</v>
      </c>
      <c r="B499">
        <f>ROUNDUP(Commercial_Industrial_Requirements[[#This Row],[Total Parking Spaces]]*0.2,0.1)</f>
        <v>100</v>
      </c>
      <c r="C499">
        <f>ROUNDUP(Commercial_Industrial_Requirements[[#This Row],['# EV Capable Spaces]]*0.25,0.1)</f>
        <v>25</v>
      </c>
      <c r="E499">
        <v>497</v>
      </c>
      <c r="F499">
        <f t="shared" si="55"/>
        <v>50</v>
      </c>
      <c r="G499">
        <f t="shared" si="56"/>
        <v>125</v>
      </c>
      <c r="H499">
        <v>0</v>
      </c>
      <c r="J499">
        <v>497</v>
      </c>
      <c r="K499">
        <f t="shared" si="51"/>
        <v>50</v>
      </c>
      <c r="L499">
        <f t="shared" si="52"/>
        <v>125</v>
      </c>
      <c r="M499">
        <f t="shared" si="53"/>
        <v>25</v>
      </c>
      <c r="O499" s="278">
        <v>497</v>
      </c>
      <c r="P499" s="278">
        <v>0</v>
      </c>
      <c r="Q499" s="278">
        <f t="shared" si="54"/>
        <v>497</v>
      </c>
      <c r="R499" s="279">
        <v>0</v>
      </c>
    </row>
    <row r="500" spans="1:18" x14ac:dyDescent="0.25">
      <c r="A500">
        <v>498</v>
      </c>
      <c r="B500">
        <f>ROUNDUP(Commercial_Industrial_Requirements[[#This Row],[Total Parking Spaces]]*0.2,0.1)</f>
        <v>100</v>
      </c>
      <c r="C500">
        <f>ROUNDUP(Commercial_Industrial_Requirements[[#This Row],['# EV Capable Spaces]]*0.25,0.1)</f>
        <v>25</v>
      </c>
      <c r="E500">
        <v>498</v>
      </c>
      <c r="F500">
        <f t="shared" si="55"/>
        <v>50</v>
      </c>
      <c r="G500">
        <f t="shared" si="56"/>
        <v>125</v>
      </c>
      <c r="H500">
        <v>0</v>
      </c>
      <c r="J500">
        <v>498</v>
      </c>
      <c r="K500">
        <f t="shared" si="51"/>
        <v>50</v>
      </c>
      <c r="L500">
        <f t="shared" si="52"/>
        <v>125</v>
      </c>
      <c r="M500">
        <f t="shared" si="53"/>
        <v>25</v>
      </c>
      <c r="O500" s="278">
        <v>498</v>
      </c>
      <c r="P500" s="278">
        <v>0</v>
      </c>
      <c r="Q500" s="278">
        <f t="shared" si="54"/>
        <v>498</v>
      </c>
      <c r="R500" s="279">
        <v>0</v>
      </c>
    </row>
    <row r="501" spans="1:18" x14ac:dyDescent="0.25">
      <c r="A501">
        <v>499</v>
      </c>
      <c r="B501">
        <f>ROUNDUP(Commercial_Industrial_Requirements[[#This Row],[Total Parking Spaces]]*0.2,0.1)</f>
        <v>100</v>
      </c>
      <c r="C501">
        <f>ROUNDUP(Commercial_Industrial_Requirements[[#This Row],['# EV Capable Spaces]]*0.25,0.1)</f>
        <v>25</v>
      </c>
      <c r="E501">
        <v>499</v>
      </c>
      <c r="F501">
        <f t="shared" si="55"/>
        <v>50</v>
      </c>
      <c r="G501">
        <f t="shared" si="56"/>
        <v>125</v>
      </c>
      <c r="H501">
        <v>0</v>
      </c>
      <c r="J501">
        <v>499</v>
      </c>
      <c r="K501">
        <f t="shared" si="51"/>
        <v>50</v>
      </c>
      <c r="L501">
        <f t="shared" si="52"/>
        <v>125</v>
      </c>
      <c r="M501">
        <f t="shared" si="53"/>
        <v>25</v>
      </c>
      <c r="O501" s="278">
        <v>499</v>
      </c>
      <c r="P501" s="278">
        <v>0</v>
      </c>
      <c r="Q501" s="278">
        <f t="shared" si="54"/>
        <v>499</v>
      </c>
      <c r="R501" s="279">
        <v>0</v>
      </c>
    </row>
    <row r="502" spans="1:18" x14ac:dyDescent="0.25">
      <c r="A502">
        <v>500</v>
      </c>
      <c r="B502">
        <f>ROUNDUP(Commercial_Industrial_Requirements[[#This Row],[Total Parking Spaces]]*0.2,0.1)</f>
        <v>100</v>
      </c>
      <c r="C502">
        <f>ROUNDUP(Commercial_Industrial_Requirements[[#This Row],['# EV Capable Spaces]]*0.25,0.1)</f>
        <v>25</v>
      </c>
      <c r="E502">
        <v>500</v>
      </c>
      <c r="F502">
        <f t="shared" si="55"/>
        <v>50</v>
      </c>
      <c r="G502">
        <f t="shared" si="56"/>
        <v>125</v>
      </c>
      <c r="H502">
        <v>0</v>
      </c>
      <c r="J502">
        <v>500</v>
      </c>
      <c r="K502">
        <f t="shared" si="51"/>
        <v>50</v>
      </c>
      <c r="L502">
        <f t="shared" si="52"/>
        <v>125</v>
      </c>
      <c r="M502">
        <f t="shared" si="53"/>
        <v>25</v>
      </c>
      <c r="O502" s="278">
        <v>500</v>
      </c>
      <c r="P502" s="278">
        <v>0</v>
      </c>
      <c r="Q502" s="278">
        <f t="shared" si="54"/>
        <v>500</v>
      </c>
      <c r="R502" s="279">
        <v>0</v>
      </c>
    </row>
    <row r="503" spans="1:18" x14ac:dyDescent="0.25">
      <c r="A503">
        <v>501</v>
      </c>
      <c r="B503">
        <f>ROUNDUP(Commercial_Industrial_Requirements[[#This Row],[Total Parking Spaces]]*0.2,0.1)</f>
        <v>101</v>
      </c>
      <c r="C503">
        <f>ROUNDUP(Commercial_Industrial_Requirements[[#This Row],['# EV Capable Spaces]]*0.25,0.1)</f>
        <v>26</v>
      </c>
      <c r="E503">
        <v>501</v>
      </c>
      <c r="F503">
        <f t="shared" si="55"/>
        <v>51</v>
      </c>
      <c r="G503">
        <f t="shared" si="56"/>
        <v>126</v>
      </c>
      <c r="H503">
        <v>0</v>
      </c>
      <c r="J503">
        <v>501</v>
      </c>
      <c r="K503">
        <f t="shared" si="51"/>
        <v>51</v>
      </c>
      <c r="L503">
        <f t="shared" si="52"/>
        <v>126</v>
      </c>
      <c r="M503">
        <f t="shared" si="53"/>
        <v>26</v>
      </c>
      <c r="O503" s="278">
        <v>501</v>
      </c>
      <c r="P503" s="278">
        <v>0</v>
      </c>
      <c r="Q503" s="278">
        <f t="shared" si="54"/>
        <v>501</v>
      </c>
      <c r="R503" s="279">
        <v>0</v>
      </c>
    </row>
    <row r="504" spans="1:18" x14ac:dyDescent="0.25">
      <c r="A504">
        <v>502</v>
      </c>
      <c r="B504">
        <f>ROUNDUP(Commercial_Industrial_Requirements[[#This Row],[Total Parking Spaces]]*0.2,0.1)</f>
        <v>101</v>
      </c>
      <c r="C504">
        <f>ROUNDUP(Commercial_Industrial_Requirements[[#This Row],['# EV Capable Spaces]]*0.25,0.1)</f>
        <v>26</v>
      </c>
      <c r="E504">
        <v>502</v>
      </c>
      <c r="F504">
        <f t="shared" si="55"/>
        <v>51</v>
      </c>
      <c r="G504">
        <f t="shared" si="56"/>
        <v>126</v>
      </c>
      <c r="H504">
        <v>0</v>
      </c>
      <c r="J504">
        <v>502</v>
      </c>
      <c r="K504">
        <f t="shared" si="51"/>
        <v>51</v>
      </c>
      <c r="L504">
        <f t="shared" si="52"/>
        <v>126</v>
      </c>
      <c r="M504">
        <f t="shared" si="53"/>
        <v>26</v>
      </c>
      <c r="O504" s="278">
        <v>502</v>
      </c>
      <c r="P504" s="278">
        <v>0</v>
      </c>
      <c r="Q504" s="278">
        <f t="shared" si="54"/>
        <v>502</v>
      </c>
      <c r="R504" s="279">
        <v>0</v>
      </c>
    </row>
    <row r="505" spans="1:18" x14ac:dyDescent="0.25">
      <c r="A505">
        <v>503</v>
      </c>
      <c r="B505">
        <f>ROUNDUP(Commercial_Industrial_Requirements[[#This Row],[Total Parking Spaces]]*0.2,0.1)</f>
        <v>101</v>
      </c>
      <c r="C505">
        <f>ROUNDUP(Commercial_Industrial_Requirements[[#This Row],['# EV Capable Spaces]]*0.25,0.1)</f>
        <v>26</v>
      </c>
      <c r="E505">
        <v>503</v>
      </c>
      <c r="F505">
        <f t="shared" si="55"/>
        <v>51</v>
      </c>
      <c r="G505">
        <f t="shared" si="56"/>
        <v>126</v>
      </c>
      <c r="H505">
        <v>0</v>
      </c>
      <c r="J505">
        <v>503</v>
      </c>
      <c r="K505">
        <f t="shared" si="51"/>
        <v>51</v>
      </c>
      <c r="L505">
        <f t="shared" si="52"/>
        <v>126</v>
      </c>
      <c r="M505">
        <f t="shared" si="53"/>
        <v>26</v>
      </c>
      <c r="O505" s="278">
        <v>503</v>
      </c>
      <c r="P505" s="278">
        <v>0</v>
      </c>
      <c r="Q505" s="278">
        <f t="shared" si="54"/>
        <v>503</v>
      </c>
      <c r="R505" s="279">
        <v>0</v>
      </c>
    </row>
    <row r="506" spans="1:18" x14ac:dyDescent="0.25">
      <c r="A506">
        <v>504</v>
      </c>
      <c r="B506">
        <f>ROUNDUP(Commercial_Industrial_Requirements[[#This Row],[Total Parking Spaces]]*0.2,0.1)</f>
        <v>101</v>
      </c>
      <c r="C506">
        <f>ROUNDUP(Commercial_Industrial_Requirements[[#This Row],['# EV Capable Spaces]]*0.25,0.1)</f>
        <v>26</v>
      </c>
      <c r="E506">
        <v>504</v>
      </c>
      <c r="F506">
        <f t="shared" si="55"/>
        <v>51</v>
      </c>
      <c r="G506">
        <f t="shared" si="56"/>
        <v>126</v>
      </c>
      <c r="H506">
        <v>0</v>
      </c>
      <c r="J506">
        <v>504</v>
      </c>
      <c r="K506">
        <f t="shared" si="51"/>
        <v>51</v>
      </c>
      <c r="L506">
        <f t="shared" si="52"/>
        <v>126</v>
      </c>
      <c r="M506">
        <f t="shared" si="53"/>
        <v>26</v>
      </c>
      <c r="O506" s="278">
        <v>504</v>
      </c>
      <c r="P506" s="278">
        <v>0</v>
      </c>
      <c r="Q506" s="278">
        <f t="shared" si="54"/>
        <v>504</v>
      </c>
      <c r="R506" s="279">
        <v>0</v>
      </c>
    </row>
    <row r="507" spans="1:18" x14ac:dyDescent="0.25">
      <c r="A507">
        <v>505</v>
      </c>
      <c r="B507">
        <f>ROUNDUP(Commercial_Industrial_Requirements[[#This Row],[Total Parking Spaces]]*0.2,0.1)</f>
        <v>101</v>
      </c>
      <c r="C507">
        <f>ROUNDUP(Commercial_Industrial_Requirements[[#This Row],['# EV Capable Spaces]]*0.25,0.1)</f>
        <v>26</v>
      </c>
      <c r="E507">
        <v>505</v>
      </c>
      <c r="F507">
        <f t="shared" si="55"/>
        <v>51</v>
      </c>
      <c r="G507">
        <f t="shared" si="56"/>
        <v>127</v>
      </c>
      <c r="H507">
        <v>0</v>
      </c>
      <c r="J507">
        <v>505</v>
      </c>
      <c r="K507">
        <f t="shared" si="51"/>
        <v>51</v>
      </c>
      <c r="L507">
        <f t="shared" si="52"/>
        <v>127</v>
      </c>
      <c r="M507">
        <f t="shared" si="53"/>
        <v>26</v>
      </c>
      <c r="O507" s="278">
        <v>505</v>
      </c>
      <c r="P507" s="278">
        <v>0</v>
      </c>
      <c r="Q507" s="278">
        <f t="shared" si="54"/>
        <v>505</v>
      </c>
      <c r="R507" s="279">
        <v>0</v>
      </c>
    </row>
    <row r="508" spans="1:18" x14ac:dyDescent="0.25">
      <c r="A508">
        <v>506</v>
      </c>
      <c r="B508">
        <f>ROUNDUP(Commercial_Industrial_Requirements[[#This Row],[Total Parking Spaces]]*0.2,0.1)</f>
        <v>102</v>
      </c>
      <c r="C508">
        <f>ROUNDUP(Commercial_Industrial_Requirements[[#This Row],['# EV Capable Spaces]]*0.25,0.1)</f>
        <v>26</v>
      </c>
      <c r="E508">
        <v>506</v>
      </c>
      <c r="F508">
        <f t="shared" si="55"/>
        <v>51</v>
      </c>
      <c r="G508">
        <f t="shared" si="56"/>
        <v>127</v>
      </c>
      <c r="H508">
        <v>0</v>
      </c>
      <c r="J508">
        <v>506</v>
      </c>
      <c r="K508">
        <f t="shared" si="51"/>
        <v>51</v>
      </c>
      <c r="L508">
        <f t="shared" si="52"/>
        <v>127</v>
      </c>
      <c r="M508">
        <f t="shared" si="53"/>
        <v>26</v>
      </c>
      <c r="O508" s="278">
        <v>506</v>
      </c>
      <c r="P508" s="278">
        <v>0</v>
      </c>
      <c r="Q508" s="278">
        <f t="shared" si="54"/>
        <v>506</v>
      </c>
      <c r="R508" s="279">
        <v>0</v>
      </c>
    </row>
    <row r="509" spans="1:18" x14ac:dyDescent="0.25">
      <c r="A509">
        <v>507</v>
      </c>
      <c r="B509">
        <f>ROUNDUP(Commercial_Industrial_Requirements[[#This Row],[Total Parking Spaces]]*0.2,0.1)</f>
        <v>102</v>
      </c>
      <c r="C509">
        <f>ROUNDUP(Commercial_Industrial_Requirements[[#This Row],['# EV Capable Spaces]]*0.25,0.1)</f>
        <v>26</v>
      </c>
      <c r="E509">
        <v>507</v>
      </c>
      <c r="F509">
        <f t="shared" si="55"/>
        <v>51</v>
      </c>
      <c r="G509">
        <f t="shared" si="56"/>
        <v>127</v>
      </c>
      <c r="H509">
        <v>0</v>
      </c>
      <c r="J509">
        <v>507</v>
      </c>
      <c r="K509">
        <f t="shared" si="51"/>
        <v>51</v>
      </c>
      <c r="L509">
        <f t="shared" si="52"/>
        <v>127</v>
      </c>
      <c r="M509">
        <f t="shared" si="53"/>
        <v>26</v>
      </c>
      <c r="O509" s="278">
        <v>507</v>
      </c>
      <c r="P509" s="278">
        <v>0</v>
      </c>
      <c r="Q509" s="278">
        <f t="shared" si="54"/>
        <v>507</v>
      </c>
      <c r="R509" s="279">
        <v>0</v>
      </c>
    </row>
    <row r="510" spans="1:18" x14ac:dyDescent="0.25">
      <c r="A510">
        <v>508</v>
      </c>
      <c r="B510">
        <f>ROUNDUP(Commercial_Industrial_Requirements[[#This Row],[Total Parking Spaces]]*0.2,0.1)</f>
        <v>102</v>
      </c>
      <c r="C510">
        <f>ROUNDUP(Commercial_Industrial_Requirements[[#This Row],['# EV Capable Spaces]]*0.25,0.1)</f>
        <v>26</v>
      </c>
      <c r="E510">
        <v>508</v>
      </c>
      <c r="F510">
        <f t="shared" si="55"/>
        <v>51</v>
      </c>
      <c r="G510">
        <f t="shared" si="56"/>
        <v>127</v>
      </c>
      <c r="H510">
        <v>0</v>
      </c>
      <c r="J510">
        <v>508</v>
      </c>
      <c r="K510">
        <f t="shared" si="51"/>
        <v>51</v>
      </c>
      <c r="L510">
        <f t="shared" si="52"/>
        <v>127</v>
      </c>
      <c r="M510">
        <f t="shared" si="53"/>
        <v>26</v>
      </c>
      <c r="O510" s="278">
        <v>508</v>
      </c>
      <c r="P510" s="278">
        <v>0</v>
      </c>
      <c r="Q510" s="278">
        <f t="shared" si="54"/>
        <v>508</v>
      </c>
      <c r="R510" s="279">
        <v>0</v>
      </c>
    </row>
    <row r="511" spans="1:18" x14ac:dyDescent="0.25">
      <c r="A511">
        <v>509</v>
      </c>
      <c r="B511">
        <f>ROUNDUP(Commercial_Industrial_Requirements[[#This Row],[Total Parking Spaces]]*0.2,0.1)</f>
        <v>102</v>
      </c>
      <c r="C511">
        <f>ROUNDUP(Commercial_Industrial_Requirements[[#This Row],['# EV Capable Spaces]]*0.25,0.1)</f>
        <v>26</v>
      </c>
      <c r="E511">
        <v>509</v>
      </c>
      <c r="F511">
        <f t="shared" si="55"/>
        <v>51</v>
      </c>
      <c r="G511">
        <f t="shared" si="56"/>
        <v>128</v>
      </c>
      <c r="H511">
        <v>0</v>
      </c>
      <c r="J511">
        <v>509</v>
      </c>
      <c r="K511">
        <f t="shared" si="51"/>
        <v>51</v>
      </c>
      <c r="L511">
        <f t="shared" si="52"/>
        <v>128</v>
      </c>
      <c r="M511">
        <f t="shared" si="53"/>
        <v>26</v>
      </c>
      <c r="O511" s="278">
        <v>509</v>
      </c>
      <c r="P511" s="278">
        <v>0</v>
      </c>
      <c r="Q511" s="278">
        <f t="shared" si="54"/>
        <v>509</v>
      </c>
      <c r="R511" s="279">
        <v>0</v>
      </c>
    </row>
    <row r="512" spans="1:18" x14ac:dyDescent="0.25">
      <c r="A512">
        <v>510</v>
      </c>
      <c r="B512">
        <f>ROUNDUP(Commercial_Industrial_Requirements[[#This Row],[Total Parking Spaces]]*0.2,0.1)</f>
        <v>102</v>
      </c>
      <c r="C512">
        <f>ROUNDUP(Commercial_Industrial_Requirements[[#This Row],['# EV Capable Spaces]]*0.25,0.1)</f>
        <v>26</v>
      </c>
      <c r="E512">
        <v>510</v>
      </c>
      <c r="F512">
        <f t="shared" si="55"/>
        <v>51</v>
      </c>
      <c r="G512">
        <f t="shared" si="56"/>
        <v>128</v>
      </c>
      <c r="H512">
        <v>0</v>
      </c>
      <c r="J512">
        <v>510</v>
      </c>
      <c r="K512">
        <f t="shared" si="51"/>
        <v>51</v>
      </c>
      <c r="L512">
        <f t="shared" si="52"/>
        <v>128</v>
      </c>
      <c r="M512">
        <f t="shared" si="53"/>
        <v>26</v>
      </c>
      <c r="O512" s="278">
        <v>510</v>
      </c>
      <c r="P512" s="278">
        <v>0</v>
      </c>
      <c r="Q512" s="278">
        <f t="shared" si="54"/>
        <v>510</v>
      </c>
      <c r="R512" s="279">
        <v>0</v>
      </c>
    </row>
    <row r="513" spans="1:18" x14ac:dyDescent="0.25">
      <c r="A513">
        <v>511</v>
      </c>
      <c r="B513">
        <f>ROUNDUP(Commercial_Industrial_Requirements[[#This Row],[Total Parking Spaces]]*0.2,0.1)</f>
        <v>103</v>
      </c>
      <c r="C513">
        <f>ROUNDUP(Commercial_Industrial_Requirements[[#This Row],['# EV Capable Spaces]]*0.25,0.1)</f>
        <v>26</v>
      </c>
      <c r="E513">
        <v>511</v>
      </c>
      <c r="F513">
        <f t="shared" si="55"/>
        <v>52</v>
      </c>
      <c r="G513">
        <f t="shared" si="56"/>
        <v>128</v>
      </c>
      <c r="H513">
        <v>0</v>
      </c>
      <c r="J513">
        <v>511</v>
      </c>
      <c r="K513">
        <f t="shared" si="51"/>
        <v>52</v>
      </c>
      <c r="L513">
        <f t="shared" si="52"/>
        <v>128</v>
      </c>
      <c r="M513">
        <f t="shared" si="53"/>
        <v>26</v>
      </c>
      <c r="O513" s="278">
        <v>511</v>
      </c>
      <c r="P513" s="278">
        <v>0</v>
      </c>
      <c r="Q513" s="278">
        <f t="shared" si="54"/>
        <v>511</v>
      </c>
      <c r="R513" s="279">
        <v>0</v>
      </c>
    </row>
    <row r="514" spans="1:18" x14ac:dyDescent="0.25">
      <c r="A514">
        <v>512</v>
      </c>
      <c r="B514">
        <f>ROUNDUP(Commercial_Industrial_Requirements[[#This Row],[Total Parking Spaces]]*0.2,0.1)</f>
        <v>103</v>
      </c>
      <c r="C514">
        <f>ROUNDUP(Commercial_Industrial_Requirements[[#This Row],['# EV Capable Spaces]]*0.25,0.1)</f>
        <v>26</v>
      </c>
      <c r="E514">
        <v>512</v>
      </c>
      <c r="F514">
        <f t="shared" si="55"/>
        <v>52</v>
      </c>
      <c r="G514">
        <f t="shared" si="56"/>
        <v>128</v>
      </c>
      <c r="H514">
        <v>0</v>
      </c>
      <c r="J514">
        <v>512</v>
      </c>
      <c r="K514">
        <f t="shared" si="51"/>
        <v>52</v>
      </c>
      <c r="L514">
        <f t="shared" si="52"/>
        <v>128</v>
      </c>
      <c r="M514">
        <f t="shared" si="53"/>
        <v>26</v>
      </c>
      <c r="O514" s="278">
        <v>512</v>
      </c>
      <c r="P514" s="278">
        <v>0</v>
      </c>
      <c r="Q514" s="278">
        <f t="shared" si="54"/>
        <v>512</v>
      </c>
      <c r="R514" s="279">
        <v>0</v>
      </c>
    </row>
    <row r="515" spans="1:18" x14ac:dyDescent="0.25">
      <c r="A515">
        <v>513</v>
      </c>
      <c r="B515">
        <f>ROUNDUP(Commercial_Industrial_Requirements[[#This Row],[Total Parking Spaces]]*0.2,0.1)</f>
        <v>103</v>
      </c>
      <c r="C515">
        <f>ROUNDUP(Commercial_Industrial_Requirements[[#This Row],['# EV Capable Spaces]]*0.25,0.1)</f>
        <v>26</v>
      </c>
      <c r="E515">
        <v>513</v>
      </c>
      <c r="F515">
        <f t="shared" si="55"/>
        <v>52</v>
      </c>
      <c r="G515">
        <f t="shared" si="56"/>
        <v>129</v>
      </c>
      <c r="H515">
        <v>0</v>
      </c>
      <c r="J515">
        <v>513</v>
      </c>
      <c r="K515">
        <f t="shared" si="51"/>
        <v>52</v>
      </c>
      <c r="L515">
        <f t="shared" si="52"/>
        <v>129</v>
      </c>
      <c r="M515">
        <f t="shared" si="53"/>
        <v>26</v>
      </c>
      <c r="O515" s="278">
        <v>513</v>
      </c>
      <c r="P515" s="278">
        <v>0</v>
      </c>
      <c r="Q515" s="278">
        <f t="shared" si="54"/>
        <v>513</v>
      </c>
      <c r="R515" s="279">
        <v>0</v>
      </c>
    </row>
    <row r="516" spans="1:18" x14ac:dyDescent="0.25">
      <c r="A516">
        <v>514</v>
      </c>
      <c r="B516">
        <f>ROUNDUP(Commercial_Industrial_Requirements[[#This Row],[Total Parking Spaces]]*0.2,0.1)</f>
        <v>103</v>
      </c>
      <c r="C516">
        <f>ROUNDUP(Commercial_Industrial_Requirements[[#This Row],['# EV Capable Spaces]]*0.25,0.1)</f>
        <v>26</v>
      </c>
      <c r="E516">
        <v>514</v>
      </c>
      <c r="F516">
        <f t="shared" si="55"/>
        <v>52</v>
      </c>
      <c r="G516">
        <f t="shared" si="56"/>
        <v>129</v>
      </c>
      <c r="H516">
        <v>0</v>
      </c>
      <c r="J516">
        <v>514</v>
      </c>
      <c r="K516">
        <f t="shared" si="51"/>
        <v>52</v>
      </c>
      <c r="L516">
        <f t="shared" si="52"/>
        <v>129</v>
      </c>
      <c r="M516">
        <f t="shared" si="53"/>
        <v>26</v>
      </c>
      <c r="O516" s="278">
        <v>514</v>
      </c>
      <c r="P516" s="278">
        <v>0</v>
      </c>
      <c r="Q516" s="278">
        <f t="shared" si="54"/>
        <v>514</v>
      </c>
      <c r="R516" s="279">
        <v>0</v>
      </c>
    </row>
    <row r="517" spans="1:18" x14ac:dyDescent="0.25">
      <c r="A517">
        <v>515</v>
      </c>
      <c r="B517">
        <f>ROUNDUP(Commercial_Industrial_Requirements[[#This Row],[Total Parking Spaces]]*0.2,0.1)</f>
        <v>103</v>
      </c>
      <c r="C517">
        <f>ROUNDUP(Commercial_Industrial_Requirements[[#This Row],['# EV Capable Spaces]]*0.25,0.1)</f>
        <v>26</v>
      </c>
      <c r="E517">
        <v>515</v>
      </c>
      <c r="F517">
        <f t="shared" si="55"/>
        <v>52</v>
      </c>
      <c r="G517">
        <f t="shared" si="56"/>
        <v>129</v>
      </c>
      <c r="H517">
        <v>0</v>
      </c>
      <c r="J517">
        <v>515</v>
      </c>
      <c r="K517">
        <f t="shared" si="51"/>
        <v>52</v>
      </c>
      <c r="L517">
        <f t="shared" si="52"/>
        <v>129</v>
      </c>
      <c r="M517">
        <f t="shared" si="53"/>
        <v>26</v>
      </c>
      <c r="O517" s="278">
        <v>515</v>
      </c>
      <c r="P517" s="278">
        <v>0</v>
      </c>
      <c r="Q517" s="278">
        <f t="shared" si="54"/>
        <v>515</v>
      </c>
      <c r="R517" s="279">
        <v>0</v>
      </c>
    </row>
    <row r="518" spans="1:18" x14ac:dyDescent="0.25">
      <c r="A518">
        <v>516</v>
      </c>
      <c r="B518">
        <f>ROUNDUP(Commercial_Industrial_Requirements[[#This Row],[Total Parking Spaces]]*0.2,0.1)</f>
        <v>104</v>
      </c>
      <c r="C518">
        <f>ROUNDUP(Commercial_Industrial_Requirements[[#This Row],['# EV Capable Spaces]]*0.25,0.1)</f>
        <v>26</v>
      </c>
      <c r="E518">
        <v>516</v>
      </c>
      <c r="F518">
        <f t="shared" si="55"/>
        <v>52</v>
      </c>
      <c r="G518">
        <f t="shared" si="56"/>
        <v>129</v>
      </c>
      <c r="H518">
        <v>0</v>
      </c>
      <c r="J518">
        <v>516</v>
      </c>
      <c r="K518">
        <f t="shared" si="51"/>
        <v>52</v>
      </c>
      <c r="L518">
        <f t="shared" si="52"/>
        <v>129</v>
      </c>
      <c r="M518">
        <f t="shared" si="53"/>
        <v>26</v>
      </c>
      <c r="O518" s="278">
        <v>516</v>
      </c>
      <c r="P518" s="278">
        <v>0</v>
      </c>
      <c r="Q518" s="278">
        <f t="shared" si="54"/>
        <v>516</v>
      </c>
      <c r="R518" s="279">
        <v>0</v>
      </c>
    </row>
    <row r="519" spans="1:18" x14ac:dyDescent="0.25">
      <c r="A519">
        <v>517</v>
      </c>
      <c r="B519">
        <f>ROUNDUP(Commercial_Industrial_Requirements[[#This Row],[Total Parking Spaces]]*0.2,0.1)</f>
        <v>104</v>
      </c>
      <c r="C519">
        <f>ROUNDUP(Commercial_Industrial_Requirements[[#This Row],['# EV Capable Spaces]]*0.25,0.1)</f>
        <v>26</v>
      </c>
      <c r="E519">
        <v>517</v>
      </c>
      <c r="F519">
        <f t="shared" si="55"/>
        <v>52</v>
      </c>
      <c r="G519">
        <f t="shared" si="56"/>
        <v>130</v>
      </c>
      <c r="H519">
        <v>0</v>
      </c>
      <c r="J519">
        <v>517</v>
      </c>
      <c r="K519">
        <f t="shared" si="51"/>
        <v>52</v>
      </c>
      <c r="L519">
        <f t="shared" si="52"/>
        <v>130</v>
      </c>
      <c r="M519">
        <f t="shared" si="53"/>
        <v>26</v>
      </c>
      <c r="O519" s="278">
        <v>517</v>
      </c>
      <c r="P519" s="278">
        <v>0</v>
      </c>
      <c r="Q519" s="278">
        <f t="shared" si="54"/>
        <v>517</v>
      </c>
      <c r="R519" s="279">
        <v>0</v>
      </c>
    </row>
    <row r="520" spans="1:18" x14ac:dyDescent="0.25">
      <c r="A520">
        <v>518</v>
      </c>
      <c r="B520">
        <f>ROUNDUP(Commercial_Industrial_Requirements[[#This Row],[Total Parking Spaces]]*0.2,0.1)</f>
        <v>104</v>
      </c>
      <c r="C520">
        <f>ROUNDUP(Commercial_Industrial_Requirements[[#This Row],['# EV Capable Spaces]]*0.25,0.1)</f>
        <v>26</v>
      </c>
      <c r="E520">
        <v>518</v>
      </c>
      <c r="F520">
        <f t="shared" si="55"/>
        <v>52</v>
      </c>
      <c r="G520">
        <f t="shared" si="56"/>
        <v>130</v>
      </c>
      <c r="H520">
        <v>0</v>
      </c>
      <c r="J520">
        <v>518</v>
      </c>
      <c r="K520">
        <f t="shared" si="51"/>
        <v>52</v>
      </c>
      <c r="L520">
        <f t="shared" si="52"/>
        <v>130</v>
      </c>
      <c r="M520">
        <f t="shared" si="53"/>
        <v>26</v>
      </c>
      <c r="O520" s="278">
        <v>518</v>
      </c>
      <c r="P520" s="278">
        <v>0</v>
      </c>
      <c r="Q520" s="278">
        <f t="shared" si="54"/>
        <v>518</v>
      </c>
      <c r="R520" s="279">
        <v>0</v>
      </c>
    </row>
    <row r="521" spans="1:18" x14ac:dyDescent="0.25">
      <c r="A521">
        <v>519</v>
      </c>
      <c r="B521">
        <f>ROUNDUP(Commercial_Industrial_Requirements[[#This Row],[Total Parking Spaces]]*0.2,0.1)</f>
        <v>104</v>
      </c>
      <c r="C521">
        <f>ROUNDUP(Commercial_Industrial_Requirements[[#This Row],['# EV Capable Spaces]]*0.25,0.1)</f>
        <v>26</v>
      </c>
      <c r="E521">
        <v>519</v>
      </c>
      <c r="F521">
        <f t="shared" si="55"/>
        <v>52</v>
      </c>
      <c r="G521">
        <f t="shared" si="56"/>
        <v>130</v>
      </c>
      <c r="H521">
        <v>0</v>
      </c>
      <c r="J521">
        <v>519</v>
      </c>
      <c r="K521">
        <f t="shared" si="51"/>
        <v>52</v>
      </c>
      <c r="L521">
        <f t="shared" si="52"/>
        <v>130</v>
      </c>
      <c r="M521">
        <f t="shared" si="53"/>
        <v>26</v>
      </c>
      <c r="O521" s="278">
        <v>519</v>
      </c>
      <c r="P521" s="278">
        <v>0</v>
      </c>
      <c r="Q521" s="278">
        <f t="shared" si="54"/>
        <v>519</v>
      </c>
      <c r="R521" s="279">
        <v>0</v>
      </c>
    </row>
    <row r="522" spans="1:18" x14ac:dyDescent="0.25">
      <c r="A522">
        <v>520</v>
      </c>
      <c r="B522">
        <f>ROUNDUP(Commercial_Industrial_Requirements[[#This Row],[Total Parking Spaces]]*0.2,0.1)</f>
        <v>104</v>
      </c>
      <c r="C522">
        <f>ROUNDUP(Commercial_Industrial_Requirements[[#This Row],['# EV Capable Spaces]]*0.25,0.1)</f>
        <v>26</v>
      </c>
      <c r="E522">
        <v>520</v>
      </c>
      <c r="F522">
        <f t="shared" si="55"/>
        <v>52</v>
      </c>
      <c r="G522">
        <f t="shared" si="56"/>
        <v>130</v>
      </c>
      <c r="H522">
        <v>0</v>
      </c>
      <c r="J522">
        <v>520</v>
      </c>
      <c r="K522">
        <f t="shared" ref="K522:K585" si="57">ROUNDUP(J522*0.1,0.1)</f>
        <v>52</v>
      </c>
      <c r="L522">
        <f t="shared" ref="L522:L585" si="58">ROUNDUP(J522*0.25,0.1)</f>
        <v>130</v>
      </c>
      <c r="M522">
        <f t="shared" ref="M522:M585" si="59">ROUNDUP(J522*0.05,0.1)</f>
        <v>26</v>
      </c>
      <c r="O522" s="278">
        <v>520</v>
      </c>
      <c r="P522" s="278">
        <v>0</v>
      </c>
      <c r="Q522" s="278">
        <f t="shared" si="54"/>
        <v>520</v>
      </c>
      <c r="R522" s="279">
        <v>0</v>
      </c>
    </row>
    <row r="523" spans="1:18" x14ac:dyDescent="0.25">
      <c r="A523">
        <v>521</v>
      </c>
      <c r="B523">
        <f>ROUNDUP(Commercial_Industrial_Requirements[[#This Row],[Total Parking Spaces]]*0.2,0.1)</f>
        <v>105</v>
      </c>
      <c r="C523">
        <f>ROUNDUP(Commercial_Industrial_Requirements[[#This Row],['# EV Capable Spaces]]*0.25,0.1)</f>
        <v>27</v>
      </c>
      <c r="E523">
        <v>521</v>
      </c>
      <c r="F523">
        <f t="shared" si="55"/>
        <v>53</v>
      </c>
      <c r="G523">
        <f t="shared" si="56"/>
        <v>131</v>
      </c>
      <c r="H523">
        <v>0</v>
      </c>
      <c r="J523">
        <v>521</v>
      </c>
      <c r="K523">
        <f t="shared" si="57"/>
        <v>53</v>
      </c>
      <c r="L523">
        <f t="shared" si="58"/>
        <v>131</v>
      </c>
      <c r="M523">
        <f t="shared" si="59"/>
        <v>27</v>
      </c>
      <c r="O523" s="278">
        <v>521</v>
      </c>
      <c r="P523" s="278">
        <v>0</v>
      </c>
      <c r="Q523" s="278">
        <f t="shared" si="54"/>
        <v>521</v>
      </c>
      <c r="R523" s="279">
        <v>0</v>
      </c>
    </row>
    <row r="524" spans="1:18" x14ac:dyDescent="0.25">
      <c r="A524">
        <v>522</v>
      </c>
      <c r="B524">
        <f>ROUNDUP(Commercial_Industrial_Requirements[[#This Row],[Total Parking Spaces]]*0.2,0.1)</f>
        <v>105</v>
      </c>
      <c r="C524">
        <f>ROUNDUP(Commercial_Industrial_Requirements[[#This Row],['# EV Capable Spaces]]*0.25,0.1)</f>
        <v>27</v>
      </c>
      <c r="E524">
        <v>522</v>
      </c>
      <c r="F524">
        <f t="shared" si="55"/>
        <v>53</v>
      </c>
      <c r="G524">
        <f t="shared" si="56"/>
        <v>131</v>
      </c>
      <c r="H524">
        <v>0</v>
      </c>
      <c r="J524">
        <v>522</v>
      </c>
      <c r="K524">
        <f t="shared" si="57"/>
        <v>53</v>
      </c>
      <c r="L524">
        <f t="shared" si="58"/>
        <v>131</v>
      </c>
      <c r="M524">
        <f t="shared" si="59"/>
        <v>27</v>
      </c>
      <c r="O524" s="278">
        <v>522</v>
      </c>
      <c r="P524" s="278">
        <v>0</v>
      </c>
      <c r="Q524" s="278">
        <f t="shared" si="54"/>
        <v>522</v>
      </c>
      <c r="R524" s="279">
        <v>0</v>
      </c>
    </row>
    <row r="525" spans="1:18" x14ac:dyDescent="0.25">
      <c r="A525">
        <v>523</v>
      </c>
      <c r="B525">
        <f>ROUNDUP(Commercial_Industrial_Requirements[[#This Row],[Total Parking Spaces]]*0.2,0.1)</f>
        <v>105</v>
      </c>
      <c r="C525">
        <f>ROUNDUP(Commercial_Industrial_Requirements[[#This Row],['# EV Capable Spaces]]*0.25,0.1)</f>
        <v>27</v>
      </c>
      <c r="E525">
        <v>523</v>
      </c>
      <c r="F525">
        <f t="shared" si="55"/>
        <v>53</v>
      </c>
      <c r="G525">
        <f t="shared" si="56"/>
        <v>131</v>
      </c>
      <c r="H525">
        <v>0</v>
      </c>
      <c r="J525">
        <v>523</v>
      </c>
      <c r="K525">
        <f t="shared" si="57"/>
        <v>53</v>
      </c>
      <c r="L525">
        <f t="shared" si="58"/>
        <v>131</v>
      </c>
      <c r="M525">
        <f t="shared" si="59"/>
        <v>27</v>
      </c>
      <c r="O525" s="278">
        <v>523</v>
      </c>
      <c r="P525" s="278">
        <v>0</v>
      </c>
      <c r="Q525" s="278">
        <f t="shared" si="54"/>
        <v>523</v>
      </c>
      <c r="R525" s="279">
        <v>0</v>
      </c>
    </row>
    <row r="526" spans="1:18" x14ac:dyDescent="0.25">
      <c r="A526">
        <v>524</v>
      </c>
      <c r="B526">
        <f>ROUNDUP(Commercial_Industrial_Requirements[[#This Row],[Total Parking Spaces]]*0.2,0.1)</f>
        <v>105</v>
      </c>
      <c r="C526">
        <f>ROUNDUP(Commercial_Industrial_Requirements[[#This Row],['# EV Capable Spaces]]*0.25,0.1)</f>
        <v>27</v>
      </c>
      <c r="E526">
        <v>524</v>
      </c>
      <c r="F526">
        <f t="shared" si="55"/>
        <v>53</v>
      </c>
      <c r="G526">
        <f t="shared" si="56"/>
        <v>131</v>
      </c>
      <c r="H526">
        <v>0</v>
      </c>
      <c r="J526">
        <v>524</v>
      </c>
      <c r="K526">
        <f t="shared" si="57"/>
        <v>53</v>
      </c>
      <c r="L526">
        <f t="shared" si="58"/>
        <v>131</v>
      </c>
      <c r="M526">
        <f t="shared" si="59"/>
        <v>27</v>
      </c>
      <c r="O526" s="278">
        <v>524</v>
      </c>
      <c r="P526" s="278">
        <v>0</v>
      </c>
      <c r="Q526" s="278">
        <f t="shared" si="54"/>
        <v>524</v>
      </c>
      <c r="R526" s="279">
        <v>0</v>
      </c>
    </row>
    <row r="527" spans="1:18" x14ac:dyDescent="0.25">
      <c r="A527">
        <v>525</v>
      </c>
      <c r="B527">
        <f>ROUNDUP(Commercial_Industrial_Requirements[[#This Row],[Total Parking Spaces]]*0.2,0.1)</f>
        <v>105</v>
      </c>
      <c r="C527">
        <f>ROUNDUP(Commercial_Industrial_Requirements[[#This Row],['# EV Capable Spaces]]*0.25,0.1)</f>
        <v>27</v>
      </c>
      <c r="E527">
        <v>525</v>
      </c>
      <c r="F527">
        <f t="shared" si="55"/>
        <v>53</v>
      </c>
      <c r="G527">
        <f t="shared" si="56"/>
        <v>132</v>
      </c>
      <c r="H527">
        <v>0</v>
      </c>
      <c r="J527">
        <v>525</v>
      </c>
      <c r="K527">
        <f t="shared" si="57"/>
        <v>53</v>
      </c>
      <c r="L527">
        <f t="shared" si="58"/>
        <v>132</v>
      </c>
      <c r="M527">
        <f t="shared" si="59"/>
        <v>27</v>
      </c>
      <c r="O527" s="278">
        <v>525</v>
      </c>
      <c r="P527" s="278">
        <v>0</v>
      </c>
      <c r="Q527" s="278">
        <f t="shared" si="54"/>
        <v>525</v>
      </c>
      <c r="R527" s="279">
        <v>0</v>
      </c>
    </row>
    <row r="528" spans="1:18" x14ac:dyDescent="0.25">
      <c r="A528">
        <v>526</v>
      </c>
      <c r="B528">
        <f>ROUNDUP(Commercial_Industrial_Requirements[[#This Row],[Total Parking Spaces]]*0.2,0.1)</f>
        <v>106</v>
      </c>
      <c r="C528">
        <f>ROUNDUP(Commercial_Industrial_Requirements[[#This Row],['# EV Capable Spaces]]*0.25,0.1)</f>
        <v>27</v>
      </c>
      <c r="E528">
        <v>526</v>
      </c>
      <c r="F528">
        <f t="shared" si="55"/>
        <v>53</v>
      </c>
      <c r="G528">
        <f t="shared" si="56"/>
        <v>132</v>
      </c>
      <c r="H528">
        <v>0</v>
      </c>
      <c r="J528">
        <v>526</v>
      </c>
      <c r="K528">
        <f t="shared" si="57"/>
        <v>53</v>
      </c>
      <c r="L528">
        <f t="shared" si="58"/>
        <v>132</v>
      </c>
      <c r="M528">
        <f t="shared" si="59"/>
        <v>27</v>
      </c>
      <c r="O528" s="278">
        <v>526</v>
      </c>
      <c r="P528" s="278">
        <v>0</v>
      </c>
      <c r="Q528" s="278">
        <f t="shared" si="54"/>
        <v>526</v>
      </c>
      <c r="R528" s="279">
        <v>0</v>
      </c>
    </row>
    <row r="529" spans="1:18" x14ac:dyDescent="0.25">
      <c r="A529">
        <v>527</v>
      </c>
      <c r="B529">
        <f>ROUNDUP(Commercial_Industrial_Requirements[[#This Row],[Total Parking Spaces]]*0.2,0.1)</f>
        <v>106</v>
      </c>
      <c r="C529">
        <f>ROUNDUP(Commercial_Industrial_Requirements[[#This Row],['# EV Capable Spaces]]*0.25,0.1)</f>
        <v>27</v>
      </c>
      <c r="E529">
        <v>527</v>
      </c>
      <c r="F529">
        <f t="shared" si="55"/>
        <v>53</v>
      </c>
      <c r="G529">
        <f t="shared" si="56"/>
        <v>132</v>
      </c>
      <c r="H529">
        <v>0</v>
      </c>
      <c r="J529">
        <v>527</v>
      </c>
      <c r="K529">
        <f t="shared" si="57"/>
        <v>53</v>
      </c>
      <c r="L529">
        <f t="shared" si="58"/>
        <v>132</v>
      </c>
      <c r="M529">
        <f t="shared" si="59"/>
        <v>27</v>
      </c>
      <c r="O529" s="278">
        <v>527</v>
      </c>
      <c r="P529" s="278">
        <v>0</v>
      </c>
      <c r="Q529" s="278">
        <f t="shared" si="54"/>
        <v>527</v>
      </c>
      <c r="R529" s="279">
        <v>0</v>
      </c>
    </row>
    <row r="530" spans="1:18" x14ac:dyDescent="0.25">
      <c r="A530">
        <v>528</v>
      </c>
      <c r="B530">
        <f>ROUNDUP(Commercial_Industrial_Requirements[[#This Row],[Total Parking Spaces]]*0.2,0.1)</f>
        <v>106</v>
      </c>
      <c r="C530">
        <f>ROUNDUP(Commercial_Industrial_Requirements[[#This Row],['# EV Capable Spaces]]*0.25,0.1)</f>
        <v>27</v>
      </c>
      <c r="E530">
        <v>528</v>
      </c>
      <c r="F530">
        <f t="shared" si="55"/>
        <v>53</v>
      </c>
      <c r="G530">
        <f t="shared" si="56"/>
        <v>132</v>
      </c>
      <c r="H530">
        <v>0</v>
      </c>
      <c r="J530">
        <v>528</v>
      </c>
      <c r="K530">
        <f t="shared" si="57"/>
        <v>53</v>
      </c>
      <c r="L530">
        <f t="shared" si="58"/>
        <v>132</v>
      </c>
      <c r="M530">
        <f t="shared" si="59"/>
        <v>27</v>
      </c>
      <c r="O530" s="278">
        <v>528</v>
      </c>
      <c r="P530" s="278">
        <v>0</v>
      </c>
      <c r="Q530" s="278">
        <f t="shared" si="54"/>
        <v>528</v>
      </c>
      <c r="R530" s="279">
        <v>0</v>
      </c>
    </row>
    <row r="531" spans="1:18" x14ac:dyDescent="0.25">
      <c r="A531">
        <v>529</v>
      </c>
      <c r="B531">
        <f>ROUNDUP(Commercial_Industrial_Requirements[[#This Row],[Total Parking Spaces]]*0.2,0.1)</f>
        <v>106</v>
      </c>
      <c r="C531">
        <f>ROUNDUP(Commercial_Industrial_Requirements[[#This Row],['# EV Capable Spaces]]*0.25,0.1)</f>
        <v>27</v>
      </c>
      <c r="E531">
        <v>529</v>
      </c>
      <c r="F531">
        <f t="shared" si="55"/>
        <v>53</v>
      </c>
      <c r="G531">
        <f t="shared" si="56"/>
        <v>133</v>
      </c>
      <c r="H531">
        <v>0</v>
      </c>
      <c r="J531">
        <v>529</v>
      </c>
      <c r="K531">
        <f t="shared" si="57"/>
        <v>53</v>
      </c>
      <c r="L531">
        <f t="shared" si="58"/>
        <v>133</v>
      </c>
      <c r="M531">
        <f t="shared" si="59"/>
        <v>27</v>
      </c>
      <c r="O531" s="278">
        <v>529</v>
      </c>
      <c r="P531" s="278">
        <v>0</v>
      </c>
      <c r="Q531" s="278">
        <f t="shared" ref="Q531:Q594" si="60">O531</f>
        <v>529</v>
      </c>
      <c r="R531" s="279">
        <v>0</v>
      </c>
    </row>
    <row r="532" spans="1:18" x14ac:dyDescent="0.25">
      <c r="A532">
        <v>530</v>
      </c>
      <c r="B532">
        <f>ROUNDUP(Commercial_Industrial_Requirements[[#This Row],[Total Parking Spaces]]*0.2,0.1)</f>
        <v>106</v>
      </c>
      <c r="C532">
        <f>ROUNDUP(Commercial_Industrial_Requirements[[#This Row],['# EV Capable Spaces]]*0.25,0.1)</f>
        <v>27</v>
      </c>
      <c r="E532">
        <v>530</v>
      </c>
      <c r="F532">
        <f t="shared" si="55"/>
        <v>53</v>
      </c>
      <c r="G532">
        <f t="shared" si="56"/>
        <v>133</v>
      </c>
      <c r="H532">
        <v>0</v>
      </c>
      <c r="J532">
        <v>530</v>
      </c>
      <c r="K532">
        <f t="shared" si="57"/>
        <v>53</v>
      </c>
      <c r="L532">
        <f t="shared" si="58"/>
        <v>133</v>
      </c>
      <c r="M532">
        <f t="shared" si="59"/>
        <v>27</v>
      </c>
      <c r="O532" s="278">
        <v>530</v>
      </c>
      <c r="P532" s="278">
        <v>0</v>
      </c>
      <c r="Q532" s="278">
        <f t="shared" si="60"/>
        <v>530</v>
      </c>
      <c r="R532" s="279">
        <v>0</v>
      </c>
    </row>
    <row r="533" spans="1:18" x14ac:dyDescent="0.25">
      <c r="A533">
        <v>531</v>
      </c>
      <c r="B533">
        <f>ROUNDUP(Commercial_Industrial_Requirements[[#This Row],[Total Parking Spaces]]*0.2,0.1)</f>
        <v>107</v>
      </c>
      <c r="C533">
        <f>ROUNDUP(Commercial_Industrial_Requirements[[#This Row],['# EV Capable Spaces]]*0.25,0.1)</f>
        <v>27</v>
      </c>
      <c r="E533">
        <v>531</v>
      </c>
      <c r="F533">
        <f t="shared" si="55"/>
        <v>54</v>
      </c>
      <c r="G533">
        <f t="shared" si="56"/>
        <v>133</v>
      </c>
      <c r="H533">
        <v>0</v>
      </c>
      <c r="J533">
        <v>531</v>
      </c>
      <c r="K533">
        <f t="shared" si="57"/>
        <v>54</v>
      </c>
      <c r="L533">
        <f t="shared" si="58"/>
        <v>133</v>
      </c>
      <c r="M533">
        <f t="shared" si="59"/>
        <v>27</v>
      </c>
      <c r="O533" s="278">
        <v>531</v>
      </c>
      <c r="P533" s="278">
        <v>0</v>
      </c>
      <c r="Q533" s="278">
        <f t="shared" si="60"/>
        <v>531</v>
      </c>
      <c r="R533" s="279">
        <v>0</v>
      </c>
    </row>
    <row r="534" spans="1:18" x14ac:dyDescent="0.25">
      <c r="A534">
        <v>532</v>
      </c>
      <c r="B534">
        <f>ROUNDUP(Commercial_Industrial_Requirements[[#This Row],[Total Parking Spaces]]*0.2,0.1)</f>
        <v>107</v>
      </c>
      <c r="C534">
        <f>ROUNDUP(Commercial_Industrial_Requirements[[#This Row],['# EV Capable Spaces]]*0.25,0.1)</f>
        <v>27</v>
      </c>
      <c r="E534">
        <v>532</v>
      </c>
      <c r="F534">
        <f t="shared" si="55"/>
        <v>54</v>
      </c>
      <c r="G534">
        <f t="shared" si="56"/>
        <v>133</v>
      </c>
      <c r="H534">
        <v>0</v>
      </c>
      <c r="J534">
        <v>532</v>
      </c>
      <c r="K534">
        <f t="shared" si="57"/>
        <v>54</v>
      </c>
      <c r="L534">
        <f t="shared" si="58"/>
        <v>133</v>
      </c>
      <c r="M534">
        <f t="shared" si="59"/>
        <v>27</v>
      </c>
      <c r="O534" s="278">
        <v>532</v>
      </c>
      <c r="P534" s="278">
        <v>0</v>
      </c>
      <c r="Q534" s="278">
        <f t="shared" si="60"/>
        <v>532</v>
      </c>
      <c r="R534" s="279">
        <v>0</v>
      </c>
    </row>
    <row r="535" spans="1:18" x14ac:dyDescent="0.25">
      <c r="A535">
        <v>533</v>
      </c>
      <c r="B535">
        <f>ROUNDUP(Commercial_Industrial_Requirements[[#This Row],[Total Parking Spaces]]*0.2,0.1)</f>
        <v>107</v>
      </c>
      <c r="C535">
        <f>ROUNDUP(Commercial_Industrial_Requirements[[#This Row],['# EV Capable Spaces]]*0.25,0.1)</f>
        <v>27</v>
      </c>
      <c r="E535">
        <v>533</v>
      </c>
      <c r="F535">
        <f t="shared" si="55"/>
        <v>54</v>
      </c>
      <c r="G535">
        <f t="shared" si="56"/>
        <v>134</v>
      </c>
      <c r="H535">
        <v>0</v>
      </c>
      <c r="J535">
        <v>533</v>
      </c>
      <c r="K535">
        <f t="shared" si="57"/>
        <v>54</v>
      </c>
      <c r="L535">
        <f t="shared" si="58"/>
        <v>134</v>
      </c>
      <c r="M535">
        <f t="shared" si="59"/>
        <v>27</v>
      </c>
      <c r="O535" s="278">
        <v>533</v>
      </c>
      <c r="P535" s="278">
        <v>0</v>
      </c>
      <c r="Q535" s="278">
        <f t="shared" si="60"/>
        <v>533</v>
      </c>
      <c r="R535" s="279">
        <v>0</v>
      </c>
    </row>
    <row r="536" spans="1:18" x14ac:dyDescent="0.25">
      <c r="A536">
        <v>534</v>
      </c>
      <c r="B536">
        <f>ROUNDUP(Commercial_Industrial_Requirements[[#This Row],[Total Parking Spaces]]*0.2,0.1)</f>
        <v>107</v>
      </c>
      <c r="C536">
        <f>ROUNDUP(Commercial_Industrial_Requirements[[#This Row],['# EV Capable Spaces]]*0.25,0.1)</f>
        <v>27</v>
      </c>
      <c r="E536">
        <v>534</v>
      </c>
      <c r="F536">
        <f t="shared" si="55"/>
        <v>54</v>
      </c>
      <c r="G536">
        <f t="shared" si="56"/>
        <v>134</v>
      </c>
      <c r="H536">
        <v>0</v>
      </c>
      <c r="J536">
        <v>534</v>
      </c>
      <c r="K536">
        <f t="shared" si="57"/>
        <v>54</v>
      </c>
      <c r="L536">
        <f t="shared" si="58"/>
        <v>134</v>
      </c>
      <c r="M536">
        <f t="shared" si="59"/>
        <v>27</v>
      </c>
      <c r="O536" s="278">
        <v>534</v>
      </c>
      <c r="P536" s="278">
        <v>0</v>
      </c>
      <c r="Q536" s="278">
        <f t="shared" si="60"/>
        <v>534</v>
      </c>
      <c r="R536" s="279">
        <v>0</v>
      </c>
    </row>
    <row r="537" spans="1:18" x14ac:dyDescent="0.25">
      <c r="A537">
        <v>535</v>
      </c>
      <c r="B537">
        <f>ROUNDUP(Commercial_Industrial_Requirements[[#This Row],[Total Parking Spaces]]*0.2,0.1)</f>
        <v>107</v>
      </c>
      <c r="C537">
        <f>ROUNDUP(Commercial_Industrial_Requirements[[#This Row],['# EV Capable Spaces]]*0.25,0.1)</f>
        <v>27</v>
      </c>
      <c r="E537">
        <v>535</v>
      </c>
      <c r="F537">
        <f t="shared" si="55"/>
        <v>54</v>
      </c>
      <c r="G537">
        <f t="shared" si="56"/>
        <v>134</v>
      </c>
      <c r="H537">
        <v>0</v>
      </c>
      <c r="J537">
        <v>535</v>
      </c>
      <c r="K537">
        <f t="shared" si="57"/>
        <v>54</v>
      </c>
      <c r="L537">
        <f t="shared" si="58"/>
        <v>134</v>
      </c>
      <c r="M537">
        <f t="shared" si="59"/>
        <v>27</v>
      </c>
      <c r="O537" s="278">
        <v>535</v>
      </c>
      <c r="P537" s="278">
        <v>0</v>
      </c>
      <c r="Q537" s="278">
        <f t="shared" si="60"/>
        <v>535</v>
      </c>
      <c r="R537" s="279">
        <v>0</v>
      </c>
    </row>
    <row r="538" spans="1:18" x14ac:dyDescent="0.25">
      <c r="A538">
        <v>536</v>
      </c>
      <c r="B538">
        <f>ROUNDUP(Commercial_Industrial_Requirements[[#This Row],[Total Parking Spaces]]*0.2,0.1)</f>
        <v>108</v>
      </c>
      <c r="C538">
        <f>ROUNDUP(Commercial_Industrial_Requirements[[#This Row],['# EV Capable Spaces]]*0.25,0.1)</f>
        <v>27</v>
      </c>
      <c r="E538">
        <v>536</v>
      </c>
      <c r="F538">
        <f t="shared" si="55"/>
        <v>54</v>
      </c>
      <c r="G538">
        <f t="shared" si="56"/>
        <v>134</v>
      </c>
      <c r="H538">
        <v>0</v>
      </c>
      <c r="J538">
        <v>536</v>
      </c>
      <c r="K538">
        <f t="shared" si="57"/>
        <v>54</v>
      </c>
      <c r="L538">
        <f t="shared" si="58"/>
        <v>134</v>
      </c>
      <c r="M538">
        <f t="shared" si="59"/>
        <v>27</v>
      </c>
      <c r="O538" s="278">
        <v>536</v>
      </c>
      <c r="P538" s="278">
        <v>0</v>
      </c>
      <c r="Q538" s="278">
        <f t="shared" si="60"/>
        <v>536</v>
      </c>
      <c r="R538" s="279">
        <v>0</v>
      </c>
    </row>
    <row r="539" spans="1:18" x14ac:dyDescent="0.25">
      <c r="A539">
        <v>537</v>
      </c>
      <c r="B539">
        <f>ROUNDUP(Commercial_Industrial_Requirements[[#This Row],[Total Parking Spaces]]*0.2,0.1)</f>
        <v>108</v>
      </c>
      <c r="C539">
        <f>ROUNDUP(Commercial_Industrial_Requirements[[#This Row],['# EV Capable Spaces]]*0.25,0.1)</f>
        <v>27</v>
      </c>
      <c r="E539">
        <v>537</v>
      </c>
      <c r="F539">
        <f t="shared" si="55"/>
        <v>54</v>
      </c>
      <c r="G539">
        <f t="shared" si="56"/>
        <v>135</v>
      </c>
      <c r="H539">
        <v>0</v>
      </c>
      <c r="J539">
        <v>537</v>
      </c>
      <c r="K539">
        <f t="shared" si="57"/>
        <v>54</v>
      </c>
      <c r="L539">
        <f t="shared" si="58"/>
        <v>135</v>
      </c>
      <c r="M539">
        <f t="shared" si="59"/>
        <v>27</v>
      </c>
      <c r="O539" s="278">
        <v>537</v>
      </c>
      <c r="P539" s="278">
        <v>0</v>
      </c>
      <c r="Q539" s="278">
        <f t="shared" si="60"/>
        <v>537</v>
      </c>
      <c r="R539" s="279">
        <v>0</v>
      </c>
    </row>
    <row r="540" spans="1:18" x14ac:dyDescent="0.25">
      <c r="A540">
        <v>538</v>
      </c>
      <c r="B540">
        <f>ROUNDUP(Commercial_Industrial_Requirements[[#This Row],[Total Parking Spaces]]*0.2,0.1)</f>
        <v>108</v>
      </c>
      <c r="C540">
        <f>ROUNDUP(Commercial_Industrial_Requirements[[#This Row],['# EV Capable Spaces]]*0.25,0.1)</f>
        <v>27</v>
      </c>
      <c r="E540">
        <v>538</v>
      </c>
      <c r="F540">
        <f t="shared" si="55"/>
        <v>54</v>
      </c>
      <c r="G540">
        <f t="shared" si="56"/>
        <v>135</v>
      </c>
      <c r="H540">
        <v>0</v>
      </c>
      <c r="J540">
        <v>538</v>
      </c>
      <c r="K540">
        <f t="shared" si="57"/>
        <v>54</v>
      </c>
      <c r="L540">
        <f t="shared" si="58"/>
        <v>135</v>
      </c>
      <c r="M540">
        <f t="shared" si="59"/>
        <v>27</v>
      </c>
      <c r="O540" s="278">
        <v>538</v>
      </c>
      <c r="P540" s="278">
        <v>0</v>
      </c>
      <c r="Q540" s="278">
        <f t="shared" si="60"/>
        <v>538</v>
      </c>
      <c r="R540" s="279">
        <v>0</v>
      </c>
    </row>
    <row r="541" spans="1:18" x14ac:dyDescent="0.25">
      <c r="A541">
        <v>539</v>
      </c>
      <c r="B541">
        <f>ROUNDUP(Commercial_Industrial_Requirements[[#This Row],[Total Parking Spaces]]*0.2,0.1)</f>
        <v>108</v>
      </c>
      <c r="C541">
        <f>ROUNDUP(Commercial_Industrial_Requirements[[#This Row],['# EV Capable Spaces]]*0.25,0.1)</f>
        <v>27</v>
      </c>
      <c r="E541">
        <v>539</v>
      </c>
      <c r="F541">
        <f t="shared" si="55"/>
        <v>54</v>
      </c>
      <c r="G541">
        <f t="shared" si="56"/>
        <v>135</v>
      </c>
      <c r="H541">
        <v>0</v>
      </c>
      <c r="J541">
        <v>539</v>
      </c>
      <c r="K541">
        <f t="shared" si="57"/>
        <v>54</v>
      </c>
      <c r="L541">
        <f t="shared" si="58"/>
        <v>135</v>
      </c>
      <c r="M541">
        <f t="shared" si="59"/>
        <v>27</v>
      </c>
      <c r="O541" s="278">
        <v>539</v>
      </c>
      <c r="P541" s="278">
        <v>0</v>
      </c>
      <c r="Q541" s="278">
        <f t="shared" si="60"/>
        <v>539</v>
      </c>
      <c r="R541" s="279">
        <v>0</v>
      </c>
    </row>
    <row r="542" spans="1:18" x14ac:dyDescent="0.25">
      <c r="A542">
        <v>540</v>
      </c>
      <c r="B542">
        <f>ROUNDUP(Commercial_Industrial_Requirements[[#This Row],[Total Parking Spaces]]*0.2,0.1)</f>
        <v>108</v>
      </c>
      <c r="C542">
        <f>ROUNDUP(Commercial_Industrial_Requirements[[#This Row],['# EV Capable Spaces]]*0.25,0.1)</f>
        <v>27</v>
      </c>
      <c r="E542">
        <v>540</v>
      </c>
      <c r="F542">
        <f t="shared" si="55"/>
        <v>54</v>
      </c>
      <c r="G542">
        <f t="shared" si="56"/>
        <v>135</v>
      </c>
      <c r="H542">
        <v>0</v>
      </c>
      <c r="J542">
        <v>540</v>
      </c>
      <c r="K542">
        <f t="shared" si="57"/>
        <v>54</v>
      </c>
      <c r="L542">
        <f t="shared" si="58"/>
        <v>135</v>
      </c>
      <c r="M542">
        <f t="shared" si="59"/>
        <v>27</v>
      </c>
      <c r="O542" s="278">
        <v>540</v>
      </c>
      <c r="P542" s="278">
        <v>0</v>
      </c>
      <c r="Q542" s="278">
        <f t="shared" si="60"/>
        <v>540</v>
      </c>
      <c r="R542" s="279">
        <v>0</v>
      </c>
    </row>
    <row r="543" spans="1:18" x14ac:dyDescent="0.25">
      <c r="A543">
        <v>541</v>
      </c>
      <c r="B543">
        <f>ROUNDUP(Commercial_Industrial_Requirements[[#This Row],[Total Parking Spaces]]*0.2,0.1)</f>
        <v>109</v>
      </c>
      <c r="C543">
        <f>ROUNDUP(Commercial_Industrial_Requirements[[#This Row],['# EV Capable Spaces]]*0.25,0.1)</f>
        <v>28</v>
      </c>
      <c r="E543">
        <v>541</v>
      </c>
      <c r="F543">
        <f t="shared" si="55"/>
        <v>55</v>
      </c>
      <c r="G543">
        <f t="shared" si="56"/>
        <v>136</v>
      </c>
      <c r="H543">
        <v>0</v>
      </c>
      <c r="J543">
        <v>541</v>
      </c>
      <c r="K543">
        <f t="shared" si="57"/>
        <v>55</v>
      </c>
      <c r="L543">
        <f t="shared" si="58"/>
        <v>136</v>
      </c>
      <c r="M543">
        <f t="shared" si="59"/>
        <v>28</v>
      </c>
      <c r="O543" s="278">
        <v>541</v>
      </c>
      <c r="P543" s="278">
        <v>0</v>
      </c>
      <c r="Q543" s="278">
        <f t="shared" si="60"/>
        <v>541</v>
      </c>
      <c r="R543" s="279">
        <v>0</v>
      </c>
    </row>
    <row r="544" spans="1:18" x14ac:dyDescent="0.25">
      <c r="A544">
        <v>542</v>
      </c>
      <c r="B544">
        <f>ROUNDUP(Commercial_Industrial_Requirements[[#This Row],[Total Parking Spaces]]*0.2,0.1)</f>
        <v>109</v>
      </c>
      <c r="C544">
        <f>ROUNDUP(Commercial_Industrial_Requirements[[#This Row],['# EV Capable Spaces]]*0.25,0.1)</f>
        <v>28</v>
      </c>
      <c r="E544">
        <v>542</v>
      </c>
      <c r="F544">
        <f t="shared" si="55"/>
        <v>55</v>
      </c>
      <c r="G544">
        <f t="shared" si="56"/>
        <v>136</v>
      </c>
      <c r="H544">
        <v>0</v>
      </c>
      <c r="J544">
        <v>542</v>
      </c>
      <c r="K544">
        <f t="shared" si="57"/>
        <v>55</v>
      </c>
      <c r="L544">
        <f t="shared" si="58"/>
        <v>136</v>
      </c>
      <c r="M544">
        <f t="shared" si="59"/>
        <v>28</v>
      </c>
      <c r="O544" s="278">
        <v>542</v>
      </c>
      <c r="P544" s="278">
        <v>0</v>
      </c>
      <c r="Q544" s="278">
        <f t="shared" si="60"/>
        <v>542</v>
      </c>
      <c r="R544" s="279">
        <v>0</v>
      </c>
    </row>
    <row r="545" spans="1:18" x14ac:dyDescent="0.25">
      <c r="A545">
        <v>543</v>
      </c>
      <c r="B545">
        <f>ROUNDUP(Commercial_Industrial_Requirements[[#This Row],[Total Parking Spaces]]*0.2,0.1)</f>
        <v>109</v>
      </c>
      <c r="C545">
        <f>ROUNDUP(Commercial_Industrial_Requirements[[#This Row],['# EV Capable Spaces]]*0.25,0.1)</f>
        <v>28</v>
      </c>
      <c r="E545">
        <v>543</v>
      </c>
      <c r="F545">
        <f t="shared" si="55"/>
        <v>55</v>
      </c>
      <c r="G545">
        <f t="shared" si="56"/>
        <v>136</v>
      </c>
      <c r="H545">
        <v>0</v>
      </c>
      <c r="J545">
        <v>543</v>
      </c>
      <c r="K545">
        <f t="shared" si="57"/>
        <v>55</v>
      </c>
      <c r="L545">
        <f t="shared" si="58"/>
        <v>136</v>
      </c>
      <c r="M545">
        <f t="shared" si="59"/>
        <v>28</v>
      </c>
      <c r="O545" s="278">
        <v>543</v>
      </c>
      <c r="P545" s="278">
        <v>0</v>
      </c>
      <c r="Q545" s="278">
        <f t="shared" si="60"/>
        <v>543</v>
      </c>
      <c r="R545" s="279">
        <v>0</v>
      </c>
    </row>
    <row r="546" spans="1:18" x14ac:dyDescent="0.25">
      <c r="A546">
        <v>544</v>
      </c>
      <c r="B546">
        <f>ROUNDUP(Commercial_Industrial_Requirements[[#This Row],[Total Parking Spaces]]*0.2,0.1)</f>
        <v>109</v>
      </c>
      <c r="C546">
        <f>ROUNDUP(Commercial_Industrial_Requirements[[#This Row],['# EV Capable Spaces]]*0.25,0.1)</f>
        <v>28</v>
      </c>
      <c r="E546">
        <v>544</v>
      </c>
      <c r="F546">
        <f t="shared" si="55"/>
        <v>55</v>
      </c>
      <c r="G546">
        <f t="shared" si="56"/>
        <v>136</v>
      </c>
      <c r="H546">
        <v>0</v>
      </c>
      <c r="J546">
        <v>544</v>
      </c>
      <c r="K546">
        <f t="shared" si="57"/>
        <v>55</v>
      </c>
      <c r="L546">
        <f t="shared" si="58"/>
        <v>136</v>
      </c>
      <c r="M546">
        <f t="shared" si="59"/>
        <v>28</v>
      </c>
      <c r="O546" s="278">
        <v>544</v>
      </c>
      <c r="P546" s="278">
        <v>0</v>
      </c>
      <c r="Q546" s="278">
        <f t="shared" si="60"/>
        <v>544</v>
      </c>
      <c r="R546" s="279">
        <v>0</v>
      </c>
    </row>
    <row r="547" spans="1:18" x14ac:dyDescent="0.25">
      <c r="A547">
        <v>545</v>
      </c>
      <c r="B547">
        <f>ROUNDUP(Commercial_Industrial_Requirements[[#This Row],[Total Parking Spaces]]*0.2,0.1)</f>
        <v>109</v>
      </c>
      <c r="C547">
        <f>ROUNDUP(Commercial_Industrial_Requirements[[#This Row],['# EV Capable Spaces]]*0.25,0.1)</f>
        <v>28</v>
      </c>
      <c r="E547">
        <v>545</v>
      </c>
      <c r="F547">
        <f t="shared" si="55"/>
        <v>55</v>
      </c>
      <c r="G547">
        <f t="shared" si="56"/>
        <v>137</v>
      </c>
      <c r="H547">
        <v>0</v>
      </c>
      <c r="J547">
        <v>545</v>
      </c>
      <c r="K547">
        <f t="shared" si="57"/>
        <v>55</v>
      </c>
      <c r="L547">
        <f t="shared" si="58"/>
        <v>137</v>
      </c>
      <c r="M547">
        <f t="shared" si="59"/>
        <v>28</v>
      </c>
      <c r="O547" s="278">
        <v>545</v>
      </c>
      <c r="P547" s="278">
        <v>0</v>
      </c>
      <c r="Q547" s="278">
        <f t="shared" si="60"/>
        <v>545</v>
      </c>
      <c r="R547" s="279">
        <v>0</v>
      </c>
    </row>
    <row r="548" spans="1:18" x14ac:dyDescent="0.25">
      <c r="A548">
        <v>546</v>
      </c>
      <c r="B548">
        <f>ROUNDUP(Commercial_Industrial_Requirements[[#This Row],[Total Parking Spaces]]*0.2,0.1)</f>
        <v>110</v>
      </c>
      <c r="C548">
        <f>ROUNDUP(Commercial_Industrial_Requirements[[#This Row],['# EV Capable Spaces]]*0.25,0.1)</f>
        <v>28</v>
      </c>
      <c r="E548">
        <v>546</v>
      </c>
      <c r="F548">
        <f t="shared" si="55"/>
        <v>55</v>
      </c>
      <c r="G548">
        <f t="shared" si="56"/>
        <v>137</v>
      </c>
      <c r="H548">
        <v>0</v>
      </c>
      <c r="J548">
        <v>546</v>
      </c>
      <c r="K548">
        <f t="shared" si="57"/>
        <v>55</v>
      </c>
      <c r="L548">
        <f t="shared" si="58"/>
        <v>137</v>
      </c>
      <c r="M548">
        <f t="shared" si="59"/>
        <v>28</v>
      </c>
      <c r="O548" s="278">
        <v>546</v>
      </c>
      <c r="P548" s="278">
        <v>0</v>
      </c>
      <c r="Q548" s="278">
        <f t="shared" si="60"/>
        <v>546</v>
      </c>
      <c r="R548" s="279">
        <v>0</v>
      </c>
    </row>
    <row r="549" spans="1:18" x14ac:dyDescent="0.25">
      <c r="A549">
        <v>547</v>
      </c>
      <c r="B549">
        <f>ROUNDUP(Commercial_Industrial_Requirements[[#This Row],[Total Parking Spaces]]*0.2,0.1)</f>
        <v>110</v>
      </c>
      <c r="C549">
        <f>ROUNDUP(Commercial_Industrial_Requirements[[#This Row],['# EV Capable Spaces]]*0.25,0.1)</f>
        <v>28</v>
      </c>
      <c r="E549">
        <v>547</v>
      </c>
      <c r="F549">
        <f t="shared" si="55"/>
        <v>55</v>
      </c>
      <c r="G549">
        <f t="shared" si="56"/>
        <v>137</v>
      </c>
      <c r="H549">
        <v>0</v>
      </c>
      <c r="J549">
        <v>547</v>
      </c>
      <c r="K549">
        <f t="shared" si="57"/>
        <v>55</v>
      </c>
      <c r="L549">
        <f t="shared" si="58"/>
        <v>137</v>
      </c>
      <c r="M549">
        <f t="shared" si="59"/>
        <v>28</v>
      </c>
      <c r="O549" s="278">
        <v>547</v>
      </c>
      <c r="P549" s="278">
        <v>0</v>
      </c>
      <c r="Q549" s="278">
        <f t="shared" si="60"/>
        <v>547</v>
      </c>
      <c r="R549" s="279">
        <v>0</v>
      </c>
    </row>
    <row r="550" spans="1:18" x14ac:dyDescent="0.25">
      <c r="A550">
        <v>548</v>
      </c>
      <c r="B550">
        <f>ROUNDUP(Commercial_Industrial_Requirements[[#This Row],[Total Parking Spaces]]*0.2,0.1)</f>
        <v>110</v>
      </c>
      <c r="C550">
        <f>ROUNDUP(Commercial_Industrial_Requirements[[#This Row],['# EV Capable Spaces]]*0.25,0.1)</f>
        <v>28</v>
      </c>
      <c r="E550">
        <v>548</v>
      </c>
      <c r="F550">
        <f t="shared" si="55"/>
        <v>55</v>
      </c>
      <c r="G550">
        <f t="shared" si="56"/>
        <v>137</v>
      </c>
      <c r="H550">
        <v>0</v>
      </c>
      <c r="J550">
        <v>548</v>
      </c>
      <c r="K550">
        <f t="shared" si="57"/>
        <v>55</v>
      </c>
      <c r="L550">
        <f t="shared" si="58"/>
        <v>137</v>
      </c>
      <c r="M550">
        <f t="shared" si="59"/>
        <v>28</v>
      </c>
      <c r="O550" s="278">
        <v>548</v>
      </c>
      <c r="P550" s="278">
        <v>0</v>
      </c>
      <c r="Q550" s="278">
        <f t="shared" si="60"/>
        <v>548</v>
      </c>
      <c r="R550" s="279">
        <v>0</v>
      </c>
    </row>
    <row r="551" spans="1:18" x14ac:dyDescent="0.25">
      <c r="A551">
        <v>549</v>
      </c>
      <c r="B551">
        <f>ROUNDUP(Commercial_Industrial_Requirements[[#This Row],[Total Parking Spaces]]*0.2,0.1)</f>
        <v>110</v>
      </c>
      <c r="C551">
        <f>ROUNDUP(Commercial_Industrial_Requirements[[#This Row],['# EV Capable Spaces]]*0.25,0.1)</f>
        <v>28</v>
      </c>
      <c r="E551">
        <v>549</v>
      </c>
      <c r="F551">
        <f t="shared" si="55"/>
        <v>55</v>
      </c>
      <c r="G551">
        <f t="shared" si="56"/>
        <v>138</v>
      </c>
      <c r="H551">
        <v>0</v>
      </c>
      <c r="J551">
        <v>549</v>
      </c>
      <c r="K551">
        <f t="shared" si="57"/>
        <v>55</v>
      </c>
      <c r="L551">
        <f t="shared" si="58"/>
        <v>138</v>
      </c>
      <c r="M551">
        <f t="shared" si="59"/>
        <v>28</v>
      </c>
      <c r="O551" s="278">
        <v>549</v>
      </c>
      <c r="P551" s="278">
        <v>0</v>
      </c>
      <c r="Q551" s="278">
        <f t="shared" si="60"/>
        <v>549</v>
      </c>
      <c r="R551" s="279">
        <v>0</v>
      </c>
    </row>
    <row r="552" spans="1:18" x14ac:dyDescent="0.25">
      <c r="A552">
        <v>550</v>
      </c>
      <c r="B552">
        <f>ROUNDUP(Commercial_Industrial_Requirements[[#This Row],[Total Parking Spaces]]*0.2,0.1)</f>
        <v>110</v>
      </c>
      <c r="C552">
        <f>ROUNDUP(Commercial_Industrial_Requirements[[#This Row],['# EV Capable Spaces]]*0.25,0.1)</f>
        <v>28</v>
      </c>
      <c r="E552">
        <v>550</v>
      </c>
      <c r="F552">
        <f t="shared" si="55"/>
        <v>55</v>
      </c>
      <c r="G552">
        <f t="shared" si="56"/>
        <v>138</v>
      </c>
      <c r="H552">
        <v>0</v>
      </c>
      <c r="J552">
        <v>550</v>
      </c>
      <c r="K552">
        <f t="shared" si="57"/>
        <v>55</v>
      </c>
      <c r="L552">
        <f t="shared" si="58"/>
        <v>138</v>
      </c>
      <c r="M552">
        <f t="shared" si="59"/>
        <v>28</v>
      </c>
      <c r="O552" s="278">
        <v>550</v>
      </c>
      <c r="P552" s="278">
        <v>0</v>
      </c>
      <c r="Q552" s="278">
        <f t="shared" si="60"/>
        <v>550</v>
      </c>
      <c r="R552" s="279">
        <v>0</v>
      </c>
    </row>
    <row r="553" spans="1:18" x14ac:dyDescent="0.25">
      <c r="A553">
        <v>551</v>
      </c>
      <c r="B553">
        <f>ROUNDUP(Commercial_Industrial_Requirements[[#This Row],[Total Parking Spaces]]*0.2,0.1)</f>
        <v>111</v>
      </c>
      <c r="C553">
        <f>ROUNDUP(Commercial_Industrial_Requirements[[#This Row],['# EV Capable Spaces]]*0.25,0.1)</f>
        <v>28</v>
      </c>
      <c r="E553">
        <v>551</v>
      </c>
      <c r="F553">
        <f t="shared" si="55"/>
        <v>56</v>
      </c>
      <c r="G553">
        <f t="shared" si="56"/>
        <v>138</v>
      </c>
      <c r="H553">
        <v>0</v>
      </c>
      <c r="J553">
        <v>551</v>
      </c>
      <c r="K553">
        <f t="shared" si="57"/>
        <v>56</v>
      </c>
      <c r="L553">
        <f t="shared" si="58"/>
        <v>138</v>
      </c>
      <c r="M553">
        <f t="shared" si="59"/>
        <v>28</v>
      </c>
      <c r="O553" s="278">
        <v>551</v>
      </c>
      <c r="P553" s="278">
        <v>0</v>
      </c>
      <c r="Q553" s="278">
        <f t="shared" si="60"/>
        <v>551</v>
      </c>
      <c r="R553" s="279">
        <v>0</v>
      </c>
    </row>
    <row r="554" spans="1:18" x14ac:dyDescent="0.25">
      <c r="A554">
        <v>552</v>
      </c>
      <c r="B554">
        <f>ROUNDUP(Commercial_Industrial_Requirements[[#This Row],[Total Parking Spaces]]*0.2,0.1)</f>
        <v>111</v>
      </c>
      <c r="C554">
        <f>ROUNDUP(Commercial_Industrial_Requirements[[#This Row],['# EV Capable Spaces]]*0.25,0.1)</f>
        <v>28</v>
      </c>
      <c r="E554">
        <v>552</v>
      </c>
      <c r="F554">
        <f t="shared" si="55"/>
        <v>56</v>
      </c>
      <c r="G554">
        <f t="shared" si="56"/>
        <v>138</v>
      </c>
      <c r="H554">
        <v>0</v>
      </c>
      <c r="J554">
        <v>552</v>
      </c>
      <c r="K554">
        <f t="shared" si="57"/>
        <v>56</v>
      </c>
      <c r="L554">
        <f t="shared" si="58"/>
        <v>138</v>
      </c>
      <c r="M554">
        <f t="shared" si="59"/>
        <v>28</v>
      </c>
      <c r="O554" s="278">
        <v>552</v>
      </c>
      <c r="P554" s="278">
        <v>0</v>
      </c>
      <c r="Q554" s="278">
        <f t="shared" si="60"/>
        <v>552</v>
      </c>
      <c r="R554" s="279">
        <v>0</v>
      </c>
    </row>
    <row r="555" spans="1:18" x14ac:dyDescent="0.25">
      <c r="A555">
        <v>553</v>
      </c>
      <c r="B555">
        <f>ROUNDUP(Commercial_Industrial_Requirements[[#This Row],[Total Parking Spaces]]*0.2,0.1)</f>
        <v>111</v>
      </c>
      <c r="C555">
        <f>ROUNDUP(Commercial_Industrial_Requirements[[#This Row],['# EV Capable Spaces]]*0.25,0.1)</f>
        <v>28</v>
      </c>
      <c r="E555">
        <v>553</v>
      </c>
      <c r="F555">
        <f t="shared" si="55"/>
        <v>56</v>
      </c>
      <c r="G555">
        <f t="shared" si="56"/>
        <v>139</v>
      </c>
      <c r="H555">
        <v>0</v>
      </c>
      <c r="J555">
        <v>553</v>
      </c>
      <c r="K555">
        <f t="shared" si="57"/>
        <v>56</v>
      </c>
      <c r="L555">
        <f t="shared" si="58"/>
        <v>139</v>
      </c>
      <c r="M555">
        <f t="shared" si="59"/>
        <v>28</v>
      </c>
      <c r="O555" s="278">
        <v>553</v>
      </c>
      <c r="P555" s="278">
        <v>0</v>
      </c>
      <c r="Q555" s="278">
        <f t="shared" si="60"/>
        <v>553</v>
      </c>
      <c r="R555" s="279">
        <v>0</v>
      </c>
    </row>
    <row r="556" spans="1:18" x14ac:dyDescent="0.25">
      <c r="A556">
        <v>554</v>
      </c>
      <c r="B556">
        <f>ROUNDUP(Commercial_Industrial_Requirements[[#This Row],[Total Parking Spaces]]*0.2,0.1)</f>
        <v>111</v>
      </c>
      <c r="C556">
        <f>ROUNDUP(Commercial_Industrial_Requirements[[#This Row],['# EV Capable Spaces]]*0.25,0.1)</f>
        <v>28</v>
      </c>
      <c r="E556">
        <v>554</v>
      </c>
      <c r="F556">
        <f t="shared" si="55"/>
        <v>56</v>
      </c>
      <c r="G556">
        <f t="shared" si="56"/>
        <v>139</v>
      </c>
      <c r="H556">
        <v>0</v>
      </c>
      <c r="J556">
        <v>554</v>
      </c>
      <c r="K556">
        <f t="shared" si="57"/>
        <v>56</v>
      </c>
      <c r="L556">
        <f t="shared" si="58"/>
        <v>139</v>
      </c>
      <c r="M556">
        <f t="shared" si="59"/>
        <v>28</v>
      </c>
      <c r="O556" s="278">
        <v>554</v>
      </c>
      <c r="P556" s="278">
        <v>0</v>
      </c>
      <c r="Q556" s="278">
        <f t="shared" si="60"/>
        <v>554</v>
      </c>
      <c r="R556" s="279">
        <v>0</v>
      </c>
    </row>
    <row r="557" spans="1:18" x14ac:dyDescent="0.25">
      <c r="A557">
        <v>555</v>
      </c>
      <c r="B557">
        <f>ROUNDUP(Commercial_Industrial_Requirements[[#This Row],[Total Parking Spaces]]*0.2,0.1)</f>
        <v>111</v>
      </c>
      <c r="C557">
        <f>ROUNDUP(Commercial_Industrial_Requirements[[#This Row],['# EV Capable Spaces]]*0.25,0.1)</f>
        <v>28</v>
      </c>
      <c r="E557">
        <v>555</v>
      </c>
      <c r="F557">
        <f t="shared" ref="F557:F620" si="61">ROUNDUP(E557*0.1,0.1)</f>
        <v>56</v>
      </c>
      <c r="G557">
        <f t="shared" ref="G557:G620" si="62">ROUNDUP(E557*0.25,0.1)</f>
        <v>139</v>
      </c>
      <c r="H557">
        <v>0</v>
      </c>
      <c r="J557">
        <v>555</v>
      </c>
      <c r="K557">
        <f t="shared" si="57"/>
        <v>56</v>
      </c>
      <c r="L557">
        <f t="shared" si="58"/>
        <v>139</v>
      </c>
      <c r="M557">
        <f t="shared" si="59"/>
        <v>28</v>
      </c>
      <c r="O557" s="278">
        <v>555</v>
      </c>
      <c r="P557" s="278">
        <v>0</v>
      </c>
      <c r="Q557" s="278">
        <f t="shared" si="60"/>
        <v>555</v>
      </c>
      <c r="R557" s="279">
        <v>0</v>
      </c>
    </row>
    <row r="558" spans="1:18" x14ac:dyDescent="0.25">
      <c r="A558">
        <v>556</v>
      </c>
      <c r="B558">
        <f>ROUNDUP(Commercial_Industrial_Requirements[[#This Row],[Total Parking Spaces]]*0.2,0.1)</f>
        <v>112</v>
      </c>
      <c r="C558">
        <f>ROUNDUP(Commercial_Industrial_Requirements[[#This Row],['# EV Capable Spaces]]*0.25,0.1)</f>
        <v>28</v>
      </c>
      <c r="E558">
        <v>556</v>
      </c>
      <c r="F558">
        <f t="shared" si="61"/>
        <v>56</v>
      </c>
      <c r="G558">
        <f t="shared" si="62"/>
        <v>139</v>
      </c>
      <c r="H558">
        <v>0</v>
      </c>
      <c r="J558">
        <v>556</v>
      </c>
      <c r="K558">
        <f t="shared" si="57"/>
        <v>56</v>
      </c>
      <c r="L558">
        <f t="shared" si="58"/>
        <v>139</v>
      </c>
      <c r="M558">
        <f t="shared" si="59"/>
        <v>28</v>
      </c>
      <c r="O558" s="278">
        <v>556</v>
      </c>
      <c r="P558" s="278">
        <v>0</v>
      </c>
      <c r="Q558" s="278">
        <f t="shared" si="60"/>
        <v>556</v>
      </c>
      <c r="R558" s="279">
        <v>0</v>
      </c>
    </row>
    <row r="559" spans="1:18" x14ac:dyDescent="0.25">
      <c r="A559">
        <v>557</v>
      </c>
      <c r="B559">
        <f>ROUNDUP(Commercial_Industrial_Requirements[[#This Row],[Total Parking Spaces]]*0.2,0.1)</f>
        <v>112</v>
      </c>
      <c r="C559">
        <f>ROUNDUP(Commercial_Industrial_Requirements[[#This Row],['# EV Capable Spaces]]*0.25,0.1)</f>
        <v>28</v>
      </c>
      <c r="E559">
        <v>557</v>
      </c>
      <c r="F559">
        <f t="shared" si="61"/>
        <v>56</v>
      </c>
      <c r="G559">
        <f t="shared" si="62"/>
        <v>140</v>
      </c>
      <c r="H559">
        <v>0</v>
      </c>
      <c r="J559">
        <v>557</v>
      </c>
      <c r="K559">
        <f t="shared" si="57"/>
        <v>56</v>
      </c>
      <c r="L559">
        <f t="shared" si="58"/>
        <v>140</v>
      </c>
      <c r="M559">
        <f t="shared" si="59"/>
        <v>28</v>
      </c>
      <c r="O559" s="278">
        <v>557</v>
      </c>
      <c r="P559" s="278">
        <v>0</v>
      </c>
      <c r="Q559" s="278">
        <f t="shared" si="60"/>
        <v>557</v>
      </c>
      <c r="R559" s="279">
        <v>0</v>
      </c>
    </row>
    <row r="560" spans="1:18" x14ac:dyDescent="0.25">
      <c r="A560">
        <v>558</v>
      </c>
      <c r="B560">
        <f>ROUNDUP(Commercial_Industrial_Requirements[[#This Row],[Total Parking Spaces]]*0.2,0.1)</f>
        <v>112</v>
      </c>
      <c r="C560">
        <f>ROUNDUP(Commercial_Industrial_Requirements[[#This Row],['# EV Capable Spaces]]*0.25,0.1)</f>
        <v>28</v>
      </c>
      <c r="E560">
        <v>558</v>
      </c>
      <c r="F560">
        <f t="shared" si="61"/>
        <v>56</v>
      </c>
      <c r="G560">
        <f t="shared" si="62"/>
        <v>140</v>
      </c>
      <c r="H560">
        <v>0</v>
      </c>
      <c r="J560">
        <v>558</v>
      </c>
      <c r="K560">
        <f t="shared" si="57"/>
        <v>56</v>
      </c>
      <c r="L560">
        <f t="shared" si="58"/>
        <v>140</v>
      </c>
      <c r="M560">
        <f t="shared" si="59"/>
        <v>28</v>
      </c>
      <c r="O560" s="278">
        <v>558</v>
      </c>
      <c r="P560" s="278">
        <v>0</v>
      </c>
      <c r="Q560" s="278">
        <f t="shared" si="60"/>
        <v>558</v>
      </c>
      <c r="R560" s="279">
        <v>0</v>
      </c>
    </row>
    <row r="561" spans="1:18" x14ac:dyDescent="0.25">
      <c r="A561">
        <v>559</v>
      </c>
      <c r="B561">
        <f>ROUNDUP(Commercial_Industrial_Requirements[[#This Row],[Total Parking Spaces]]*0.2,0.1)</f>
        <v>112</v>
      </c>
      <c r="C561">
        <f>ROUNDUP(Commercial_Industrial_Requirements[[#This Row],['# EV Capable Spaces]]*0.25,0.1)</f>
        <v>28</v>
      </c>
      <c r="E561">
        <v>559</v>
      </c>
      <c r="F561">
        <f t="shared" si="61"/>
        <v>56</v>
      </c>
      <c r="G561">
        <f t="shared" si="62"/>
        <v>140</v>
      </c>
      <c r="H561">
        <v>0</v>
      </c>
      <c r="J561">
        <v>559</v>
      </c>
      <c r="K561">
        <f t="shared" si="57"/>
        <v>56</v>
      </c>
      <c r="L561">
        <f t="shared" si="58"/>
        <v>140</v>
      </c>
      <c r="M561">
        <f t="shared" si="59"/>
        <v>28</v>
      </c>
      <c r="O561" s="278">
        <v>559</v>
      </c>
      <c r="P561" s="278">
        <v>0</v>
      </c>
      <c r="Q561" s="278">
        <f t="shared" si="60"/>
        <v>559</v>
      </c>
      <c r="R561" s="279">
        <v>0</v>
      </c>
    </row>
    <row r="562" spans="1:18" x14ac:dyDescent="0.25">
      <c r="A562">
        <v>560</v>
      </c>
      <c r="B562">
        <f>ROUNDUP(Commercial_Industrial_Requirements[[#This Row],[Total Parking Spaces]]*0.2,0.1)</f>
        <v>112</v>
      </c>
      <c r="C562">
        <f>ROUNDUP(Commercial_Industrial_Requirements[[#This Row],['# EV Capable Spaces]]*0.25,0.1)</f>
        <v>28</v>
      </c>
      <c r="E562">
        <v>560</v>
      </c>
      <c r="F562">
        <f t="shared" si="61"/>
        <v>56</v>
      </c>
      <c r="G562">
        <f t="shared" si="62"/>
        <v>140</v>
      </c>
      <c r="H562">
        <v>0</v>
      </c>
      <c r="J562">
        <v>560</v>
      </c>
      <c r="K562">
        <f t="shared" si="57"/>
        <v>56</v>
      </c>
      <c r="L562">
        <f t="shared" si="58"/>
        <v>140</v>
      </c>
      <c r="M562">
        <f t="shared" si="59"/>
        <v>28</v>
      </c>
      <c r="O562" s="278">
        <v>560</v>
      </c>
      <c r="P562" s="278">
        <v>0</v>
      </c>
      <c r="Q562" s="278">
        <f t="shared" si="60"/>
        <v>560</v>
      </c>
      <c r="R562" s="279">
        <v>0</v>
      </c>
    </row>
    <row r="563" spans="1:18" x14ac:dyDescent="0.25">
      <c r="A563">
        <v>561</v>
      </c>
      <c r="B563">
        <f>ROUNDUP(Commercial_Industrial_Requirements[[#This Row],[Total Parking Spaces]]*0.2,0.1)</f>
        <v>113</v>
      </c>
      <c r="C563">
        <f>ROUNDUP(Commercial_Industrial_Requirements[[#This Row],['# EV Capable Spaces]]*0.25,0.1)</f>
        <v>29</v>
      </c>
      <c r="E563">
        <v>561</v>
      </c>
      <c r="F563">
        <f t="shared" si="61"/>
        <v>57</v>
      </c>
      <c r="G563">
        <f t="shared" si="62"/>
        <v>141</v>
      </c>
      <c r="H563">
        <v>0</v>
      </c>
      <c r="J563">
        <v>561</v>
      </c>
      <c r="K563">
        <f t="shared" si="57"/>
        <v>57</v>
      </c>
      <c r="L563">
        <f t="shared" si="58"/>
        <v>141</v>
      </c>
      <c r="M563">
        <f t="shared" si="59"/>
        <v>29</v>
      </c>
      <c r="O563" s="278">
        <v>561</v>
      </c>
      <c r="P563" s="278">
        <v>0</v>
      </c>
      <c r="Q563" s="278">
        <f t="shared" si="60"/>
        <v>561</v>
      </c>
      <c r="R563" s="279">
        <v>0</v>
      </c>
    </row>
    <row r="564" spans="1:18" x14ac:dyDescent="0.25">
      <c r="A564">
        <v>562</v>
      </c>
      <c r="B564">
        <f>ROUNDUP(Commercial_Industrial_Requirements[[#This Row],[Total Parking Spaces]]*0.2,0.1)</f>
        <v>113</v>
      </c>
      <c r="C564">
        <f>ROUNDUP(Commercial_Industrial_Requirements[[#This Row],['# EV Capable Spaces]]*0.25,0.1)</f>
        <v>29</v>
      </c>
      <c r="E564">
        <v>562</v>
      </c>
      <c r="F564">
        <f t="shared" si="61"/>
        <v>57</v>
      </c>
      <c r="G564">
        <f t="shared" si="62"/>
        <v>141</v>
      </c>
      <c r="H564">
        <v>0</v>
      </c>
      <c r="J564">
        <v>562</v>
      </c>
      <c r="K564">
        <f t="shared" si="57"/>
        <v>57</v>
      </c>
      <c r="L564">
        <f t="shared" si="58"/>
        <v>141</v>
      </c>
      <c r="M564">
        <f t="shared" si="59"/>
        <v>29</v>
      </c>
      <c r="O564" s="278">
        <v>562</v>
      </c>
      <c r="P564" s="278">
        <v>0</v>
      </c>
      <c r="Q564" s="278">
        <f t="shared" si="60"/>
        <v>562</v>
      </c>
      <c r="R564" s="279">
        <v>0</v>
      </c>
    </row>
    <row r="565" spans="1:18" x14ac:dyDescent="0.25">
      <c r="A565">
        <v>563</v>
      </c>
      <c r="B565">
        <f>ROUNDUP(Commercial_Industrial_Requirements[[#This Row],[Total Parking Spaces]]*0.2,0.1)</f>
        <v>113</v>
      </c>
      <c r="C565">
        <f>ROUNDUP(Commercial_Industrial_Requirements[[#This Row],['# EV Capable Spaces]]*0.25,0.1)</f>
        <v>29</v>
      </c>
      <c r="E565">
        <v>563</v>
      </c>
      <c r="F565">
        <f t="shared" si="61"/>
        <v>57</v>
      </c>
      <c r="G565">
        <f t="shared" si="62"/>
        <v>141</v>
      </c>
      <c r="H565">
        <v>0</v>
      </c>
      <c r="J565">
        <v>563</v>
      </c>
      <c r="K565">
        <f t="shared" si="57"/>
        <v>57</v>
      </c>
      <c r="L565">
        <f t="shared" si="58"/>
        <v>141</v>
      </c>
      <c r="M565">
        <f t="shared" si="59"/>
        <v>29</v>
      </c>
      <c r="O565" s="278">
        <v>563</v>
      </c>
      <c r="P565" s="278">
        <v>0</v>
      </c>
      <c r="Q565" s="278">
        <f t="shared" si="60"/>
        <v>563</v>
      </c>
      <c r="R565" s="279">
        <v>0</v>
      </c>
    </row>
    <row r="566" spans="1:18" x14ac:dyDescent="0.25">
      <c r="A566">
        <v>564</v>
      </c>
      <c r="B566">
        <f>ROUNDUP(Commercial_Industrial_Requirements[[#This Row],[Total Parking Spaces]]*0.2,0.1)</f>
        <v>113</v>
      </c>
      <c r="C566">
        <f>ROUNDUP(Commercial_Industrial_Requirements[[#This Row],['# EV Capable Spaces]]*0.25,0.1)</f>
        <v>29</v>
      </c>
      <c r="E566">
        <v>564</v>
      </c>
      <c r="F566">
        <f t="shared" si="61"/>
        <v>57</v>
      </c>
      <c r="G566">
        <f t="shared" si="62"/>
        <v>141</v>
      </c>
      <c r="H566">
        <v>0</v>
      </c>
      <c r="J566">
        <v>564</v>
      </c>
      <c r="K566">
        <f t="shared" si="57"/>
        <v>57</v>
      </c>
      <c r="L566">
        <f t="shared" si="58"/>
        <v>141</v>
      </c>
      <c r="M566">
        <f t="shared" si="59"/>
        <v>29</v>
      </c>
      <c r="O566" s="278">
        <v>564</v>
      </c>
      <c r="P566" s="278">
        <v>0</v>
      </c>
      <c r="Q566" s="278">
        <f t="shared" si="60"/>
        <v>564</v>
      </c>
      <c r="R566" s="279">
        <v>0</v>
      </c>
    </row>
    <row r="567" spans="1:18" x14ac:dyDescent="0.25">
      <c r="A567">
        <v>565</v>
      </c>
      <c r="B567">
        <f>ROUNDUP(Commercial_Industrial_Requirements[[#This Row],[Total Parking Spaces]]*0.2,0.1)</f>
        <v>113</v>
      </c>
      <c r="C567">
        <f>ROUNDUP(Commercial_Industrial_Requirements[[#This Row],['# EV Capable Spaces]]*0.25,0.1)</f>
        <v>29</v>
      </c>
      <c r="E567">
        <v>565</v>
      </c>
      <c r="F567">
        <f t="shared" si="61"/>
        <v>57</v>
      </c>
      <c r="G567">
        <f t="shared" si="62"/>
        <v>142</v>
      </c>
      <c r="H567">
        <v>0</v>
      </c>
      <c r="J567">
        <v>565</v>
      </c>
      <c r="K567">
        <f t="shared" si="57"/>
        <v>57</v>
      </c>
      <c r="L567">
        <f t="shared" si="58"/>
        <v>142</v>
      </c>
      <c r="M567">
        <f t="shared" si="59"/>
        <v>29</v>
      </c>
      <c r="O567" s="278">
        <v>565</v>
      </c>
      <c r="P567" s="278">
        <v>0</v>
      </c>
      <c r="Q567" s="278">
        <f t="shared" si="60"/>
        <v>565</v>
      </c>
      <c r="R567" s="279">
        <v>0</v>
      </c>
    </row>
    <row r="568" spans="1:18" x14ac:dyDescent="0.25">
      <c r="A568">
        <v>566</v>
      </c>
      <c r="B568">
        <f>ROUNDUP(Commercial_Industrial_Requirements[[#This Row],[Total Parking Spaces]]*0.2,0.1)</f>
        <v>114</v>
      </c>
      <c r="C568">
        <f>ROUNDUP(Commercial_Industrial_Requirements[[#This Row],['# EV Capable Spaces]]*0.25,0.1)</f>
        <v>29</v>
      </c>
      <c r="E568">
        <v>566</v>
      </c>
      <c r="F568">
        <f t="shared" si="61"/>
        <v>57</v>
      </c>
      <c r="G568">
        <f t="shared" si="62"/>
        <v>142</v>
      </c>
      <c r="H568">
        <v>0</v>
      </c>
      <c r="J568">
        <v>566</v>
      </c>
      <c r="K568">
        <f t="shared" si="57"/>
        <v>57</v>
      </c>
      <c r="L568">
        <f t="shared" si="58"/>
        <v>142</v>
      </c>
      <c r="M568">
        <f t="shared" si="59"/>
        <v>29</v>
      </c>
      <c r="O568" s="278">
        <v>566</v>
      </c>
      <c r="P568" s="278">
        <v>0</v>
      </c>
      <c r="Q568" s="278">
        <f t="shared" si="60"/>
        <v>566</v>
      </c>
      <c r="R568" s="279">
        <v>0</v>
      </c>
    </row>
    <row r="569" spans="1:18" x14ac:dyDescent="0.25">
      <c r="A569">
        <v>567</v>
      </c>
      <c r="B569">
        <f>ROUNDUP(Commercial_Industrial_Requirements[[#This Row],[Total Parking Spaces]]*0.2,0.1)</f>
        <v>114</v>
      </c>
      <c r="C569">
        <f>ROUNDUP(Commercial_Industrial_Requirements[[#This Row],['# EV Capable Spaces]]*0.25,0.1)</f>
        <v>29</v>
      </c>
      <c r="E569">
        <v>567</v>
      </c>
      <c r="F569">
        <f t="shared" si="61"/>
        <v>57</v>
      </c>
      <c r="G569">
        <f t="shared" si="62"/>
        <v>142</v>
      </c>
      <c r="H569">
        <v>0</v>
      </c>
      <c r="J569">
        <v>567</v>
      </c>
      <c r="K569">
        <f t="shared" si="57"/>
        <v>57</v>
      </c>
      <c r="L569">
        <f t="shared" si="58"/>
        <v>142</v>
      </c>
      <c r="M569">
        <f t="shared" si="59"/>
        <v>29</v>
      </c>
      <c r="O569" s="278">
        <v>567</v>
      </c>
      <c r="P569" s="278">
        <v>0</v>
      </c>
      <c r="Q569" s="278">
        <f t="shared" si="60"/>
        <v>567</v>
      </c>
      <c r="R569" s="279">
        <v>0</v>
      </c>
    </row>
    <row r="570" spans="1:18" x14ac:dyDescent="0.25">
      <c r="A570">
        <v>568</v>
      </c>
      <c r="B570">
        <f>ROUNDUP(Commercial_Industrial_Requirements[[#This Row],[Total Parking Spaces]]*0.2,0.1)</f>
        <v>114</v>
      </c>
      <c r="C570">
        <f>ROUNDUP(Commercial_Industrial_Requirements[[#This Row],['# EV Capable Spaces]]*0.25,0.1)</f>
        <v>29</v>
      </c>
      <c r="E570">
        <v>568</v>
      </c>
      <c r="F570">
        <f t="shared" si="61"/>
        <v>57</v>
      </c>
      <c r="G570">
        <f t="shared" si="62"/>
        <v>142</v>
      </c>
      <c r="H570">
        <v>0</v>
      </c>
      <c r="J570">
        <v>568</v>
      </c>
      <c r="K570">
        <f t="shared" si="57"/>
        <v>57</v>
      </c>
      <c r="L570">
        <f t="shared" si="58"/>
        <v>142</v>
      </c>
      <c r="M570">
        <f t="shared" si="59"/>
        <v>29</v>
      </c>
      <c r="O570" s="278">
        <v>568</v>
      </c>
      <c r="P570" s="278">
        <v>0</v>
      </c>
      <c r="Q570" s="278">
        <f t="shared" si="60"/>
        <v>568</v>
      </c>
      <c r="R570" s="279">
        <v>0</v>
      </c>
    </row>
    <row r="571" spans="1:18" x14ac:dyDescent="0.25">
      <c r="A571">
        <v>569</v>
      </c>
      <c r="B571">
        <f>ROUNDUP(Commercial_Industrial_Requirements[[#This Row],[Total Parking Spaces]]*0.2,0.1)</f>
        <v>114</v>
      </c>
      <c r="C571">
        <f>ROUNDUP(Commercial_Industrial_Requirements[[#This Row],['# EV Capable Spaces]]*0.25,0.1)</f>
        <v>29</v>
      </c>
      <c r="E571">
        <v>569</v>
      </c>
      <c r="F571">
        <f t="shared" si="61"/>
        <v>57</v>
      </c>
      <c r="G571">
        <f t="shared" si="62"/>
        <v>143</v>
      </c>
      <c r="H571">
        <v>0</v>
      </c>
      <c r="J571">
        <v>569</v>
      </c>
      <c r="K571">
        <f t="shared" si="57"/>
        <v>57</v>
      </c>
      <c r="L571">
        <f t="shared" si="58"/>
        <v>143</v>
      </c>
      <c r="M571">
        <f t="shared" si="59"/>
        <v>29</v>
      </c>
      <c r="O571" s="278">
        <v>569</v>
      </c>
      <c r="P571" s="278">
        <v>0</v>
      </c>
      <c r="Q571" s="278">
        <f t="shared" si="60"/>
        <v>569</v>
      </c>
      <c r="R571" s="279">
        <v>0</v>
      </c>
    </row>
    <row r="572" spans="1:18" x14ac:dyDescent="0.25">
      <c r="A572">
        <v>570</v>
      </c>
      <c r="B572">
        <f>ROUNDUP(Commercial_Industrial_Requirements[[#This Row],[Total Parking Spaces]]*0.2,0.1)</f>
        <v>114</v>
      </c>
      <c r="C572">
        <f>ROUNDUP(Commercial_Industrial_Requirements[[#This Row],['# EV Capable Spaces]]*0.25,0.1)</f>
        <v>29</v>
      </c>
      <c r="E572">
        <v>570</v>
      </c>
      <c r="F572">
        <f t="shared" si="61"/>
        <v>57</v>
      </c>
      <c r="G572">
        <f t="shared" si="62"/>
        <v>143</v>
      </c>
      <c r="H572">
        <v>0</v>
      </c>
      <c r="J572">
        <v>570</v>
      </c>
      <c r="K572">
        <f t="shared" si="57"/>
        <v>57</v>
      </c>
      <c r="L572">
        <f t="shared" si="58"/>
        <v>143</v>
      </c>
      <c r="M572">
        <f t="shared" si="59"/>
        <v>29</v>
      </c>
      <c r="O572" s="278">
        <v>570</v>
      </c>
      <c r="P572" s="278">
        <v>0</v>
      </c>
      <c r="Q572" s="278">
        <f t="shared" si="60"/>
        <v>570</v>
      </c>
      <c r="R572" s="279">
        <v>0</v>
      </c>
    </row>
    <row r="573" spans="1:18" x14ac:dyDescent="0.25">
      <c r="A573">
        <v>571</v>
      </c>
      <c r="B573">
        <f>ROUNDUP(Commercial_Industrial_Requirements[[#This Row],[Total Parking Spaces]]*0.2,0.1)</f>
        <v>115</v>
      </c>
      <c r="C573">
        <f>ROUNDUP(Commercial_Industrial_Requirements[[#This Row],['# EV Capable Spaces]]*0.25,0.1)</f>
        <v>29</v>
      </c>
      <c r="E573">
        <v>571</v>
      </c>
      <c r="F573">
        <f t="shared" si="61"/>
        <v>58</v>
      </c>
      <c r="G573">
        <f t="shared" si="62"/>
        <v>143</v>
      </c>
      <c r="H573">
        <v>0</v>
      </c>
      <c r="J573">
        <v>571</v>
      </c>
      <c r="K573">
        <f t="shared" si="57"/>
        <v>58</v>
      </c>
      <c r="L573">
        <f t="shared" si="58"/>
        <v>143</v>
      </c>
      <c r="M573">
        <f t="shared" si="59"/>
        <v>29</v>
      </c>
      <c r="O573" s="278">
        <v>571</v>
      </c>
      <c r="P573" s="278">
        <v>0</v>
      </c>
      <c r="Q573" s="278">
        <f t="shared" si="60"/>
        <v>571</v>
      </c>
      <c r="R573" s="279">
        <v>0</v>
      </c>
    </row>
    <row r="574" spans="1:18" x14ac:dyDescent="0.25">
      <c r="A574">
        <v>572</v>
      </c>
      <c r="B574">
        <f>ROUNDUP(Commercial_Industrial_Requirements[[#This Row],[Total Parking Spaces]]*0.2,0.1)</f>
        <v>115</v>
      </c>
      <c r="C574">
        <f>ROUNDUP(Commercial_Industrial_Requirements[[#This Row],['# EV Capable Spaces]]*0.25,0.1)</f>
        <v>29</v>
      </c>
      <c r="E574">
        <v>572</v>
      </c>
      <c r="F574">
        <f t="shared" si="61"/>
        <v>58</v>
      </c>
      <c r="G574">
        <f t="shared" si="62"/>
        <v>143</v>
      </c>
      <c r="H574">
        <v>0</v>
      </c>
      <c r="J574">
        <v>572</v>
      </c>
      <c r="K574">
        <f t="shared" si="57"/>
        <v>58</v>
      </c>
      <c r="L574">
        <f t="shared" si="58"/>
        <v>143</v>
      </c>
      <c r="M574">
        <f t="shared" si="59"/>
        <v>29</v>
      </c>
      <c r="O574" s="278">
        <v>572</v>
      </c>
      <c r="P574" s="278">
        <v>0</v>
      </c>
      <c r="Q574" s="278">
        <f t="shared" si="60"/>
        <v>572</v>
      </c>
      <c r="R574" s="279">
        <v>0</v>
      </c>
    </row>
    <row r="575" spans="1:18" x14ac:dyDescent="0.25">
      <c r="A575">
        <v>573</v>
      </c>
      <c r="B575">
        <f>ROUNDUP(Commercial_Industrial_Requirements[[#This Row],[Total Parking Spaces]]*0.2,0.1)</f>
        <v>115</v>
      </c>
      <c r="C575">
        <f>ROUNDUP(Commercial_Industrial_Requirements[[#This Row],['# EV Capable Spaces]]*0.25,0.1)</f>
        <v>29</v>
      </c>
      <c r="E575">
        <v>573</v>
      </c>
      <c r="F575">
        <f t="shared" si="61"/>
        <v>58</v>
      </c>
      <c r="G575">
        <f t="shared" si="62"/>
        <v>144</v>
      </c>
      <c r="H575">
        <v>0</v>
      </c>
      <c r="J575">
        <v>573</v>
      </c>
      <c r="K575">
        <f t="shared" si="57"/>
        <v>58</v>
      </c>
      <c r="L575">
        <f t="shared" si="58"/>
        <v>144</v>
      </c>
      <c r="M575">
        <f t="shared" si="59"/>
        <v>29</v>
      </c>
      <c r="O575" s="278">
        <v>573</v>
      </c>
      <c r="P575" s="278">
        <v>0</v>
      </c>
      <c r="Q575" s="278">
        <f t="shared" si="60"/>
        <v>573</v>
      </c>
      <c r="R575" s="279">
        <v>0</v>
      </c>
    </row>
    <row r="576" spans="1:18" x14ac:dyDescent="0.25">
      <c r="A576">
        <v>574</v>
      </c>
      <c r="B576">
        <f>ROUNDUP(Commercial_Industrial_Requirements[[#This Row],[Total Parking Spaces]]*0.2,0.1)</f>
        <v>115</v>
      </c>
      <c r="C576">
        <f>ROUNDUP(Commercial_Industrial_Requirements[[#This Row],['# EV Capable Spaces]]*0.25,0.1)</f>
        <v>29</v>
      </c>
      <c r="E576">
        <v>574</v>
      </c>
      <c r="F576">
        <f t="shared" si="61"/>
        <v>58</v>
      </c>
      <c r="G576">
        <f t="shared" si="62"/>
        <v>144</v>
      </c>
      <c r="H576">
        <v>0</v>
      </c>
      <c r="J576">
        <v>574</v>
      </c>
      <c r="K576">
        <f t="shared" si="57"/>
        <v>58</v>
      </c>
      <c r="L576">
        <f t="shared" si="58"/>
        <v>144</v>
      </c>
      <c r="M576">
        <f t="shared" si="59"/>
        <v>29</v>
      </c>
      <c r="O576" s="278">
        <v>574</v>
      </c>
      <c r="P576" s="278">
        <v>0</v>
      </c>
      <c r="Q576" s="278">
        <f t="shared" si="60"/>
        <v>574</v>
      </c>
      <c r="R576" s="279">
        <v>0</v>
      </c>
    </row>
    <row r="577" spans="1:18" x14ac:dyDescent="0.25">
      <c r="A577">
        <v>575</v>
      </c>
      <c r="B577">
        <f>ROUNDUP(Commercial_Industrial_Requirements[[#This Row],[Total Parking Spaces]]*0.2,0.1)</f>
        <v>115</v>
      </c>
      <c r="C577">
        <f>ROUNDUP(Commercial_Industrial_Requirements[[#This Row],['# EV Capable Spaces]]*0.25,0.1)</f>
        <v>29</v>
      </c>
      <c r="E577">
        <v>575</v>
      </c>
      <c r="F577">
        <f t="shared" si="61"/>
        <v>58</v>
      </c>
      <c r="G577">
        <f t="shared" si="62"/>
        <v>144</v>
      </c>
      <c r="H577">
        <v>0</v>
      </c>
      <c r="J577">
        <v>575</v>
      </c>
      <c r="K577">
        <f t="shared" si="57"/>
        <v>58</v>
      </c>
      <c r="L577">
        <f t="shared" si="58"/>
        <v>144</v>
      </c>
      <c r="M577">
        <f t="shared" si="59"/>
        <v>29</v>
      </c>
      <c r="O577" s="278">
        <v>575</v>
      </c>
      <c r="P577" s="278">
        <v>0</v>
      </c>
      <c r="Q577" s="278">
        <f t="shared" si="60"/>
        <v>575</v>
      </c>
      <c r="R577" s="279">
        <v>0</v>
      </c>
    </row>
    <row r="578" spans="1:18" x14ac:dyDescent="0.25">
      <c r="A578">
        <v>576</v>
      </c>
      <c r="B578">
        <f>ROUNDUP(Commercial_Industrial_Requirements[[#This Row],[Total Parking Spaces]]*0.2,0.1)</f>
        <v>116</v>
      </c>
      <c r="C578">
        <f>ROUNDUP(Commercial_Industrial_Requirements[[#This Row],['# EV Capable Spaces]]*0.25,0.1)</f>
        <v>29</v>
      </c>
      <c r="E578">
        <v>576</v>
      </c>
      <c r="F578">
        <f t="shared" si="61"/>
        <v>58</v>
      </c>
      <c r="G578">
        <f t="shared" si="62"/>
        <v>144</v>
      </c>
      <c r="H578">
        <v>0</v>
      </c>
      <c r="J578">
        <v>576</v>
      </c>
      <c r="K578">
        <f t="shared" si="57"/>
        <v>58</v>
      </c>
      <c r="L578">
        <f t="shared" si="58"/>
        <v>144</v>
      </c>
      <c r="M578">
        <f t="shared" si="59"/>
        <v>29</v>
      </c>
      <c r="O578" s="278">
        <v>576</v>
      </c>
      <c r="P578" s="278">
        <v>0</v>
      </c>
      <c r="Q578" s="278">
        <f t="shared" si="60"/>
        <v>576</v>
      </c>
      <c r="R578" s="279">
        <v>0</v>
      </c>
    </row>
    <row r="579" spans="1:18" x14ac:dyDescent="0.25">
      <c r="A579">
        <v>577</v>
      </c>
      <c r="B579">
        <f>ROUNDUP(Commercial_Industrial_Requirements[[#This Row],[Total Parking Spaces]]*0.2,0.1)</f>
        <v>116</v>
      </c>
      <c r="C579">
        <f>ROUNDUP(Commercial_Industrial_Requirements[[#This Row],['# EV Capable Spaces]]*0.25,0.1)</f>
        <v>29</v>
      </c>
      <c r="E579">
        <v>577</v>
      </c>
      <c r="F579">
        <f t="shared" si="61"/>
        <v>58</v>
      </c>
      <c r="G579">
        <f t="shared" si="62"/>
        <v>145</v>
      </c>
      <c r="H579">
        <v>0</v>
      </c>
      <c r="J579">
        <v>577</v>
      </c>
      <c r="K579">
        <f t="shared" si="57"/>
        <v>58</v>
      </c>
      <c r="L579">
        <f t="shared" si="58"/>
        <v>145</v>
      </c>
      <c r="M579">
        <f t="shared" si="59"/>
        <v>29</v>
      </c>
      <c r="O579" s="278">
        <v>577</v>
      </c>
      <c r="P579" s="278">
        <v>0</v>
      </c>
      <c r="Q579" s="278">
        <f t="shared" si="60"/>
        <v>577</v>
      </c>
      <c r="R579" s="279">
        <v>0</v>
      </c>
    </row>
    <row r="580" spans="1:18" x14ac:dyDescent="0.25">
      <c r="A580">
        <v>578</v>
      </c>
      <c r="B580">
        <f>ROUNDUP(Commercial_Industrial_Requirements[[#This Row],[Total Parking Spaces]]*0.2,0.1)</f>
        <v>116</v>
      </c>
      <c r="C580">
        <f>ROUNDUP(Commercial_Industrial_Requirements[[#This Row],['# EV Capable Spaces]]*0.25,0.1)</f>
        <v>29</v>
      </c>
      <c r="E580">
        <v>578</v>
      </c>
      <c r="F580">
        <f t="shared" si="61"/>
        <v>58</v>
      </c>
      <c r="G580">
        <f t="shared" si="62"/>
        <v>145</v>
      </c>
      <c r="H580">
        <v>0</v>
      </c>
      <c r="J580">
        <v>578</v>
      </c>
      <c r="K580">
        <f t="shared" si="57"/>
        <v>58</v>
      </c>
      <c r="L580">
        <f t="shared" si="58"/>
        <v>145</v>
      </c>
      <c r="M580">
        <f t="shared" si="59"/>
        <v>29</v>
      </c>
      <c r="O580" s="278">
        <v>578</v>
      </c>
      <c r="P580" s="278">
        <v>0</v>
      </c>
      <c r="Q580" s="278">
        <f t="shared" si="60"/>
        <v>578</v>
      </c>
      <c r="R580" s="279">
        <v>0</v>
      </c>
    </row>
    <row r="581" spans="1:18" x14ac:dyDescent="0.25">
      <c r="A581">
        <v>579</v>
      </c>
      <c r="B581">
        <f>ROUNDUP(Commercial_Industrial_Requirements[[#This Row],[Total Parking Spaces]]*0.2,0.1)</f>
        <v>116</v>
      </c>
      <c r="C581">
        <f>ROUNDUP(Commercial_Industrial_Requirements[[#This Row],['# EV Capable Spaces]]*0.25,0.1)</f>
        <v>29</v>
      </c>
      <c r="E581">
        <v>579</v>
      </c>
      <c r="F581">
        <f t="shared" si="61"/>
        <v>58</v>
      </c>
      <c r="G581">
        <f t="shared" si="62"/>
        <v>145</v>
      </c>
      <c r="H581">
        <v>0</v>
      </c>
      <c r="J581">
        <v>579</v>
      </c>
      <c r="K581">
        <f t="shared" si="57"/>
        <v>58</v>
      </c>
      <c r="L581">
        <f t="shared" si="58"/>
        <v>145</v>
      </c>
      <c r="M581">
        <f t="shared" si="59"/>
        <v>29</v>
      </c>
      <c r="O581" s="278">
        <v>579</v>
      </c>
      <c r="P581" s="278">
        <v>0</v>
      </c>
      <c r="Q581" s="278">
        <f t="shared" si="60"/>
        <v>579</v>
      </c>
      <c r="R581" s="279">
        <v>0</v>
      </c>
    </row>
    <row r="582" spans="1:18" x14ac:dyDescent="0.25">
      <c r="A582">
        <v>580</v>
      </c>
      <c r="B582">
        <f>ROUNDUP(Commercial_Industrial_Requirements[[#This Row],[Total Parking Spaces]]*0.2,0.1)</f>
        <v>116</v>
      </c>
      <c r="C582">
        <f>ROUNDUP(Commercial_Industrial_Requirements[[#This Row],['# EV Capable Spaces]]*0.25,0.1)</f>
        <v>29</v>
      </c>
      <c r="E582">
        <v>580</v>
      </c>
      <c r="F582">
        <f t="shared" si="61"/>
        <v>58</v>
      </c>
      <c r="G582">
        <f t="shared" si="62"/>
        <v>145</v>
      </c>
      <c r="H582">
        <v>0</v>
      </c>
      <c r="J582">
        <v>580</v>
      </c>
      <c r="K582">
        <f t="shared" si="57"/>
        <v>58</v>
      </c>
      <c r="L582">
        <f t="shared" si="58"/>
        <v>145</v>
      </c>
      <c r="M582">
        <f t="shared" si="59"/>
        <v>29</v>
      </c>
      <c r="O582" s="278">
        <v>580</v>
      </c>
      <c r="P582" s="278">
        <v>0</v>
      </c>
      <c r="Q582" s="278">
        <f t="shared" si="60"/>
        <v>580</v>
      </c>
      <c r="R582" s="279">
        <v>0</v>
      </c>
    </row>
    <row r="583" spans="1:18" x14ac:dyDescent="0.25">
      <c r="A583">
        <v>581</v>
      </c>
      <c r="B583">
        <f>ROUNDUP(Commercial_Industrial_Requirements[[#This Row],[Total Parking Spaces]]*0.2,0.1)</f>
        <v>117</v>
      </c>
      <c r="C583">
        <f>ROUNDUP(Commercial_Industrial_Requirements[[#This Row],['# EV Capable Spaces]]*0.25,0.1)</f>
        <v>30</v>
      </c>
      <c r="E583">
        <v>581</v>
      </c>
      <c r="F583">
        <f t="shared" si="61"/>
        <v>59</v>
      </c>
      <c r="G583">
        <f t="shared" si="62"/>
        <v>146</v>
      </c>
      <c r="H583">
        <v>0</v>
      </c>
      <c r="J583">
        <v>581</v>
      </c>
      <c r="K583">
        <f t="shared" si="57"/>
        <v>59</v>
      </c>
      <c r="L583">
        <f t="shared" si="58"/>
        <v>146</v>
      </c>
      <c r="M583">
        <f t="shared" si="59"/>
        <v>30</v>
      </c>
      <c r="O583" s="278">
        <v>581</v>
      </c>
      <c r="P583" s="278">
        <v>0</v>
      </c>
      <c r="Q583" s="278">
        <f t="shared" si="60"/>
        <v>581</v>
      </c>
      <c r="R583" s="279">
        <v>0</v>
      </c>
    </row>
    <row r="584" spans="1:18" x14ac:dyDescent="0.25">
      <c r="A584">
        <v>582</v>
      </c>
      <c r="B584">
        <f>ROUNDUP(Commercial_Industrial_Requirements[[#This Row],[Total Parking Spaces]]*0.2,0.1)</f>
        <v>117</v>
      </c>
      <c r="C584">
        <f>ROUNDUP(Commercial_Industrial_Requirements[[#This Row],['# EV Capable Spaces]]*0.25,0.1)</f>
        <v>30</v>
      </c>
      <c r="E584">
        <v>582</v>
      </c>
      <c r="F584">
        <f t="shared" si="61"/>
        <v>59</v>
      </c>
      <c r="G584">
        <f t="shared" si="62"/>
        <v>146</v>
      </c>
      <c r="H584">
        <v>0</v>
      </c>
      <c r="J584">
        <v>582</v>
      </c>
      <c r="K584">
        <f t="shared" si="57"/>
        <v>59</v>
      </c>
      <c r="L584">
        <f t="shared" si="58"/>
        <v>146</v>
      </c>
      <c r="M584">
        <f t="shared" si="59"/>
        <v>30</v>
      </c>
      <c r="O584" s="278">
        <v>582</v>
      </c>
      <c r="P584" s="278">
        <v>0</v>
      </c>
      <c r="Q584" s="278">
        <f t="shared" si="60"/>
        <v>582</v>
      </c>
      <c r="R584" s="279">
        <v>0</v>
      </c>
    </row>
    <row r="585" spans="1:18" x14ac:dyDescent="0.25">
      <c r="A585">
        <v>583</v>
      </c>
      <c r="B585">
        <f>ROUNDUP(Commercial_Industrial_Requirements[[#This Row],[Total Parking Spaces]]*0.2,0.1)</f>
        <v>117</v>
      </c>
      <c r="C585">
        <f>ROUNDUP(Commercial_Industrial_Requirements[[#This Row],['# EV Capable Spaces]]*0.25,0.1)</f>
        <v>30</v>
      </c>
      <c r="E585">
        <v>583</v>
      </c>
      <c r="F585">
        <f t="shared" si="61"/>
        <v>59</v>
      </c>
      <c r="G585">
        <f t="shared" si="62"/>
        <v>146</v>
      </c>
      <c r="H585">
        <v>0</v>
      </c>
      <c r="J585">
        <v>583</v>
      </c>
      <c r="K585">
        <f t="shared" si="57"/>
        <v>59</v>
      </c>
      <c r="L585">
        <f t="shared" si="58"/>
        <v>146</v>
      </c>
      <c r="M585">
        <f t="shared" si="59"/>
        <v>30</v>
      </c>
      <c r="O585" s="278">
        <v>583</v>
      </c>
      <c r="P585" s="278">
        <v>0</v>
      </c>
      <c r="Q585" s="278">
        <f t="shared" si="60"/>
        <v>583</v>
      </c>
      <c r="R585" s="279">
        <v>0</v>
      </c>
    </row>
    <row r="586" spans="1:18" x14ac:dyDescent="0.25">
      <c r="A586">
        <v>584</v>
      </c>
      <c r="B586">
        <f>ROUNDUP(Commercial_Industrial_Requirements[[#This Row],[Total Parking Spaces]]*0.2,0.1)</f>
        <v>117</v>
      </c>
      <c r="C586">
        <f>ROUNDUP(Commercial_Industrial_Requirements[[#This Row],['# EV Capable Spaces]]*0.25,0.1)</f>
        <v>30</v>
      </c>
      <c r="E586">
        <v>584</v>
      </c>
      <c r="F586">
        <f t="shared" si="61"/>
        <v>59</v>
      </c>
      <c r="G586">
        <f t="shared" si="62"/>
        <v>146</v>
      </c>
      <c r="H586">
        <v>0</v>
      </c>
      <c r="J586">
        <v>584</v>
      </c>
      <c r="K586">
        <f t="shared" ref="K586:K649" si="63">ROUNDUP(J586*0.1,0.1)</f>
        <v>59</v>
      </c>
      <c r="L586">
        <f t="shared" ref="L586:L649" si="64">ROUNDUP(J586*0.25,0.1)</f>
        <v>146</v>
      </c>
      <c r="M586">
        <f t="shared" ref="M586:M649" si="65">ROUNDUP(J586*0.05,0.1)</f>
        <v>30</v>
      </c>
      <c r="O586" s="278">
        <v>584</v>
      </c>
      <c r="P586" s="278">
        <v>0</v>
      </c>
      <c r="Q586" s="278">
        <f t="shared" si="60"/>
        <v>584</v>
      </c>
      <c r="R586" s="279">
        <v>0</v>
      </c>
    </row>
    <row r="587" spans="1:18" x14ac:dyDescent="0.25">
      <c r="A587">
        <v>585</v>
      </c>
      <c r="B587">
        <f>ROUNDUP(Commercial_Industrial_Requirements[[#This Row],[Total Parking Spaces]]*0.2,0.1)</f>
        <v>117</v>
      </c>
      <c r="C587">
        <f>ROUNDUP(Commercial_Industrial_Requirements[[#This Row],['# EV Capable Spaces]]*0.25,0.1)</f>
        <v>30</v>
      </c>
      <c r="E587">
        <v>585</v>
      </c>
      <c r="F587">
        <f t="shared" si="61"/>
        <v>59</v>
      </c>
      <c r="G587">
        <f t="shared" si="62"/>
        <v>147</v>
      </c>
      <c r="H587">
        <v>0</v>
      </c>
      <c r="J587">
        <v>585</v>
      </c>
      <c r="K587">
        <f t="shared" si="63"/>
        <v>59</v>
      </c>
      <c r="L587">
        <f t="shared" si="64"/>
        <v>147</v>
      </c>
      <c r="M587">
        <f t="shared" si="65"/>
        <v>30</v>
      </c>
      <c r="O587" s="278">
        <v>585</v>
      </c>
      <c r="P587" s="278">
        <v>0</v>
      </c>
      <c r="Q587" s="278">
        <f t="shared" si="60"/>
        <v>585</v>
      </c>
      <c r="R587" s="279">
        <v>0</v>
      </c>
    </row>
    <row r="588" spans="1:18" x14ac:dyDescent="0.25">
      <c r="A588">
        <v>586</v>
      </c>
      <c r="B588">
        <f>ROUNDUP(Commercial_Industrial_Requirements[[#This Row],[Total Parking Spaces]]*0.2,0.1)</f>
        <v>118</v>
      </c>
      <c r="C588">
        <f>ROUNDUP(Commercial_Industrial_Requirements[[#This Row],['# EV Capable Spaces]]*0.25,0.1)</f>
        <v>30</v>
      </c>
      <c r="E588">
        <v>586</v>
      </c>
      <c r="F588">
        <f t="shared" si="61"/>
        <v>59</v>
      </c>
      <c r="G588">
        <f t="shared" si="62"/>
        <v>147</v>
      </c>
      <c r="H588">
        <v>0</v>
      </c>
      <c r="J588">
        <v>586</v>
      </c>
      <c r="K588">
        <f t="shared" si="63"/>
        <v>59</v>
      </c>
      <c r="L588">
        <f t="shared" si="64"/>
        <v>147</v>
      </c>
      <c r="M588">
        <f t="shared" si="65"/>
        <v>30</v>
      </c>
      <c r="O588" s="278">
        <v>586</v>
      </c>
      <c r="P588" s="278">
        <v>0</v>
      </c>
      <c r="Q588" s="278">
        <f t="shared" si="60"/>
        <v>586</v>
      </c>
      <c r="R588" s="279">
        <v>0</v>
      </c>
    </row>
    <row r="589" spans="1:18" x14ac:dyDescent="0.25">
      <c r="A589">
        <v>587</v>
      </c>
      <c r="B589">
        <f>ROUNDUP(Commercial_Industrial_Requirements[[#This Row],[Total Parking Spaces]]*0.2,0.1)</f>
        <v>118</v>
      </c>
      <c r="C589">
        <f>ROUNDUP(Commercial_Industrial_Requirements[[#This Row],['# EV Capable Spaces]]*0.25,0.1)</f>
        <v>30</v>
      </c>
      <c r="E589">
        <v>587</v>
      </c>
      <c r="F589">
        <f t="shared" si="61"/>
        <v>59</v>
      </c>
      <c r="G589">
        <f t="shared" si="62"/>
        <v>147</v>
      </c>
      <c r="H589">
        <v>0</v>
      </c>
      <c r="J589">
        <v>587</v>
      </c>
      <c r="K589">
        <f t="shared" si="63"/>
        <v>59</v>
      </c>
      <c r="L589">
        <f t="shared" si="64"/>
        <v>147</v>
      </c>
      <c r="M589">
        <f t="shared" si="65"/>
        <v>30</v>
      </c>
      <c r="O589" s="278">
        <v>587</v>
      </c>
      <c r="P589" s="278">
        <v>0</v>
      </c>
      <c r="Q589" s="278">
        <f t="shared" si="60"/>
        <v>587</v>
      </c>
      <c r="R589" s="279">
        <v>0</v>
      </c>
    </row>
    <row r="590" spans="1:18" x14ac:dyDescent="0.25">
      <c r="A590">
        <v>588</v>
      </c>
      <c r="B590">
        <f>ROUNDUP(Commercial_Industrial_Requirements[[#This Row],[Total Parking Spaces]]*0.2,0.1)</f>
        <v>118</v>
      </c>
      <c r="C590">
        <f>ROUNDUP(Commercial_Industrial_Requirements[[#This Row],['# EV Capable Spaces]]*0.25,0.1)</f>
        <v>30</v>
      </c>
      <c r="E590">
        <v>588</v>
      </c>
      <c r="F590">
        <f t="shared" si="61"/>
        <v>59</v>
      </c>
      <c r="G590">
        <f t="shared" si="62"/>
        <v>147</v>
      </c>
      <c r="H590">
        <v>0</v>
      </c>
      <c r="J590">
        <v>588</v>
      </c>
      <c r="K590">
        <f t="shared" si="63"/>
        <v>59</v>
      </c>
      <c r="L590">
        <f t="shared" si="64"/>
        <v>147</v>
      </c>
      <c r="M590">
        <f t="shared" si="65"/>
        <v>30</v>
      </c>
      <c r="O590" s="278">
        <v>588</v>
      </c>
      <c r="P590" s="278">
        <v>0</v>
      </c>
      <c r="Q590" s="278">
        <f t="shared" si="60"/>
        <v>588</v>
      </c>
      <c r="R590" s="279">
        <v>0</v>
      </c>
    </row>
    <row r="591" spans="1:18" x14ac:dyDescent="0.25">
      <c r="A591">
        <v>589</v>
      </c>
      <c r="B591">
        <f>ROUNDUP(Commercial_Industrial_Requirements[[#This Row],[Total Parking Spaces]]*0.2,0.1)</f>
        <v>118</v>
      </c>
      <c r="C591">
        <f>ROUNDUP(Commercial_Industrial_Requirements[[#This Row],['# EV Capable Spaces]]*0.25,0.1)</f>
        <v>30</v>
      </c>
      <c r="E591">
        <v>589</v>
      </c>
      <c r="F591">
        <f t="shared" si="61"/>
        <v>59</v>
      </c>
      <c r="G591">
        <f t="shared" si="62"/>
        <v>148</v>
      </c>
      <c r="H591">
        <v>0</v>
      </c>
      <c r="J591">
        <v>589</v>
      </c>
      <c r="K591">
        <f t="shared" si="63"/>
        <v>59</v>
      </c>
      <c r="L591">
        <f t="shared" si="64"/>
        <v>148</v>
      </c>
      <c r="M591">
        <f t="shared" si="65"/>
        <v>30</v>
      </c>
      <c r="O591" s="278">
        <v>589</v>
      </c>
      <c r="P591" s="278">
        <v>0</v>
      </c>
      <c r="Q591" s="278">
        <f t="shared" si="60"/>
        <v>589</v>
      </c>
      <c r="R591" s="279">
        <v>0</v>
      </c>
    </row>
    <row r="592" spans="1:18" x14ac:dyDescent="0.25">
      <c r="A592">
        <v>590</v>
      </c>
      <c r="B592">
        <f>ROUNDUP(Commercial_Industrial_Requirements[[#This Row],[Total Parking Spaces]]*0.2,0.1)</f>
        <v>118</v>
      </c>
      <c r="C592">
        <f>ROUNDUP(Commercial_Industrial_Requirements[[#This Row],['# EV Capable Spaces]]*0.25,0.1)</f>
        <v>30</v>
      </c>
      <c r="E592">
        <v>590</v>
      </c>
      <c r="F592">
        <f t="shared" si="61"/>
        <v>59</v>
      </c>
      <c r="G592">
        <f t="shared" si="62"/>
        <v>148</v>
      </c>
      <c r="H592">
        <v>0</v>
      </c>
      <c r="J592">
        <v>590</v>
      </c>
      <c r="K592">
        <f t="shared" si="63"/>
        <v>59</v>
      </c>
      <c r="L592">
        <f t="shared" si="64"/>
        <v>148</v>
      </c>
      <c r="M592">
        <f t="shared" si="65"/>
        <v>30</v>
      </c>
      <c r="O592" s="278">
        <v>590</v>
      </c>
      <c r="P592" s="278">
        <v>0</v>
      </c>
      <c r="Q592" s="278">
        <f t="shared" si="60"/>
        <v>590</v>
      </c>
      <c r="R592" s="279">
        <v>0</v>
      </c>
    </row>
    <row r="593" spans="1:18" x14ac:dyDescent="0.25">
      <c r="A593">
        <v>591</v>
      </c>
      <c r="B593">
        <f>ROUNDUP(Commercial_Industrial_Requirements[[#This Row],[Total Parking Spaces]]*0.2,0.1)</f>
        <v>119</v>
      </c>
      <c r="C593">
        <f>ROUNDUP(Commercial_Industrial_Requirements[[#This Row],['# EV Capable Spaces]]*0.25,0.1)</f>
        <v>30</v>
      </c>
      <c r="E593">
        <v>591</v>
      </c>
      <c r="F593">
        <f t="shared" si="61"/>
        <v>60</v>
      </c>
      <c r="G593">
        <f t="shared" si="62"/>
        <v>148</v>
      </c>
      <c r="H593">
        <v>0</v>
      </c>
      <c r="J593">
        <v>591</v>
      </c>
      <c r="K593">
        <f t="shared" si="63"/>
        <v>60</v>
      </c>
      <c r="L593">
        <f t="shared" si="64"/>
        <v>148</v>
      </c>
      <c r="M593">
        <f t="shared" si="65"/>
        <v>30</v>
      </c>
      <c r="O593" s="278">
        <v>591</v>
      </c>
      <c r="P593" s="278">
        <v>0</v>
      </c>
      <c r="Q593" s="278">
        <f t="shared" si="60"/>
        <v>591</v>
      </c>
      <c r="R593" s="279">
        <v>0</v>
      </c>
    </row>
    <row r="594" spans="1:18" x14ac:dyDescent="0.25">
      <c r="A594">
        <v>592</v>
      </c>
      <c r="B594">
        <f>ROUNDUP(Commercial_Industrial_Requirements[[#This Row],[Total Parking Spaces]]*0.2,0.1)</f>
        <v>119</v>
      </c>
      <c r="C594">
        <f>ROUNDUP(Commercial_Industrial_Requirements[[#This Row],['# EV Capable Spaces]]*0.25,0.1)</f>
        <v>30</v>
      </c>
      <c r="E594">
        <v>592</v>
      </c>
      <c r="F594">
        <f t="shared" si="61"/>
        <v>60</v>
      </c>
      <c r="G594">
        <f t="shared" si="62"/>
        <v>148</v>
      </c>
      <c r="H594">
        <v>0</v>
      </c>
      <c r="J594">
        <v>592</v>
      </c>
      <c r="K594">
        <f t="shared" si="63"/>
        <v>60</v>
      </c>
      <c r="L594">
        <f t="shared" si="64"/>
        <v>148</v>
      </c>
      <c r="M594">
        <f t="shared" si="65"/>
        <v>30</v>
      </c>
      <c r="O594" s="278">
        <v>592</v>
      </c>
      <c r="P594" s="278">
        <v>0</v>
      </c>
      <c r="Q594" s="278">
        <f t="shared" si="60"/>
        <v>592</v>
      </c>
      <c r="R594" s="279">
        <v>0</v>
      </c>
    </row>
    <row r="595" spans="1:18" x14ac:dyDescent="0.25">
      <c r="A595">
        <v>593</v>
      </c>
      <c r="B595">
        <f>ROUNDUP(Commercial_Industrial_Requirements[[#This Row],[Total Parking Spaces]]*0.2,0.1)</f>
        <v>119</v>
      </c>
      <c r="C595">
        <f>ROUNDUP(Commercial_Industrial_Requirements[[#This Row],['# EV Capable Spaces]]*0.25,0.1)</f>
        <v>30</v>
      </c>
      <c r="E595">
        <v>593</v>
      </c>
      <c r="F595">
        <f t="shared" si="61"/>
        <v>60</v>
      </c>
      <c r="G595">
        <f t="shared" si="62"/>
        <v>149</v>
      </c>
      <c r="H595">
        <v>0</v>
      </c>
      <c r="J595">
        <v>593</v>
      </c>
      <c r="K595">
        <f t="shared" si="63"/>
        <v>60</v>
      </c>
      <c r="L595">
        <f t="shared" si="64"/>
        <v>149</v>
      </c>
      <c r="M595">
        <f t="shared" si="65"/>
        <v>30</v>
      </c>
      <c r="O595" s="278">
        <v>593</v>
      </c>
      <c r="P595" s="278">
        <v>0</v>
      </c>
      <c r="Q595" s="278">
        <f t="shared" ref="Q595:Q658" si="66">O595</f>
        <v>593</v>
      </c>
      <c r="R595" s="279">
        <v>0</v>
      </c>
    </row>
    <row r="596" spans="1:18" x14ac:dyDescent="0.25">
      <c r="A596">
        <v>594</v>
      </c>
      <c r="B596">
        <f>ROUNDUP(Commercial_Industrial_Requirements[[#This Row],[Total Parking Spaces]]*0.2,0.1)</f>
        <v>119</v>
      </c>
      <c r="C596">
        <f>ROUNDUP(Commercial_Industrial_Requirements[[#This Row],['# EV Capable Spaces]]*0.25,0.1)</f>
        <v>30</v>
      </c>
      <c r="E596">
        <v>594</v>
      </c>
      <c r="F596">
        <f t="shared" si="61"/>
        <v>60</v>
      </c>
      <c r="G596">
        <f t="shared" si="62"/>
        <v>149</v>
      </c>
      <c r="H596">
        <v>0</v>
      </c>
      <c r="J596">
        <v>594</v>
      </c>
      <c r="K596">
        <f t="shared" si="63"/>
        <v>60</v>
      </c>
      <c r="L596">
        <f t="shared" si="64"/>
        <v>149</v>
      </c>
      <c r="M596">
        <f t="shared" si="65"/>
        <v>30</v>
      </c>
      <c r="O596" s="278">
        <v>594</v>
      </c>
      <c r="P596" s="278">
        <v>0</v>
      </c>
      <c r="Q596" s="278">
        <f t="shared" si="66"/>
        <v>594</v>
      </c>
      <c r="R596" s="279">
        <v>0</v>
      </c>
    </row>
    <row r="597" spans="1:18" x14ac:dyDescent="0.25">
      <c r="A597">
        <v>595</v>
      </c>
      <c r="B597">
        <f>ROUNDUP(Commercial_Industrial_Requirements[[#This Row],[Total Parking Spaces]]*0.2,0.1)</f>
        <v>119</v>
      </c>
      <c r="C597">
        <f>ROUNDUP(Commercial_Industrial_Requirements[[#This Row],['# EV Capable Spaces]]*0.25,0.1)</f>
        <v>30</v>
      </c>
      <c r="E597">
        <v>595</v>
      </c>
      <c r="F597">
        <f t="shared" si="61"/>
        <v>60</v>
      </c>
      <c r="G597">
        <f t="shared" si="62"/>
        <v>149</v>
      </c>
      <c r="H597">
        <v>0</v>
      </c>
      <c r="J597">
        <v>595</v>
      </c>
      <c r="K597">
        <f t="shared" si="63"/>
        <v>60</v>
      </c>
      <c r="L597">
        <f t="shared" si="64"/>
        <v>149</v>
      </c>
      <c r="M597">
        <f t="shared" si="65"/>
        <v>30</v>
      </c>
      <c r="O597" s="278">
        <v>595</v>
      </c>
      <c r="P597" s="278">
        <v>0</v>
      </c>
      <c r="Q597" s="278">
        <f t="shared" si="66"/>
        <v>595</v>
      </c>
      <c r="R597" s="279">
        <v>0</v>
      </c>
    </row>
    <row r="598" spans="1:18" x14ac:dyDescent="0.25">
      <c r="A598">
        <v>596</v>
      </c>
      <c r="B598">
        <f>ROUNDUP(Commercial_Industrial_Requirements[[#This Row],[Total Parking Spaces]]*0.2,0.1)</f>
        <v>120</v>
      </c>
      <c r="C598">
        <f>ROUNDUP(Commercial_Industrial_Requirements[[#This Row],['# EV Capable Spaces]]*0.25,0.1)</f>
        <v>30</v>
      </c>
      <c r="E598">
        <v>596</v>
      </c>
      <c r="F598">
        <f t="shared" si="61"/>
        <v>60</v>
      </c>
      <c r="G598">
        <f t="shared" si="62"/>
        <v>149</v>
      </c>
      <c r="H598">
        <v>0</v>
      </c>
      <c r="J598">
        <v>596</v>
      </c>
      <c r="K598">
        <f t="shared" si="63"/>
        <v>60</v>
      </c>
      <c r="L598">
        <f t="shared" si="64"/>
        <v>149</v>
      </c>
      <c r="M598">
        <f t="shared" si="65"/>
        <v>30</v>
      </c>
      <c r="O598" s="278">
        <v>596</v>
      </c>
      <c r="P598" s="278">
        <v>0</v>
      </c>
      <c r="Q598" s="278">
        <f t="shared" si="66"/>
        <v>596</v>
      </c>
      <c r="R598" s="279">
        <v>0</v>
      </c>
    </row>
    <row r="599" spans="1:18" x14ac:dyDescent="0.25">
      <c r="A599">
        <v>597</v>
      </c>
      <c r="B599">
        <f>ROUNDUP(Commercial_Industrial_Requirements[[#This Row],[Total Parking Spaces]]*0.2,0.1)</f>
        <v>120</v>
      </c>
      <c r="C599">
        <f>ROUNDUP(Commercial_Industrial_Requirements[[#This Row],['# EV Capable Spaces]]*0.25,0.1)</f>
        <v>30</v>
      </c>
      <c r="E599">
        <v>597</v>
      </c>
      <c r="F599">
        <f t="shared" si="61"/>
        <v>60</v>
      </c>
      <c r="G599">
        <f t="shared" si="62"/>
        <v>150</v>
      </c>
      <c r="H599">
        <v>0</v>
      </c>
      <c r="J599">
        <v>597</v>
      </c>
      <c r="K599">
        <f t="shared" si="63"/>
        <v>60</v>
      </c>
      <c r="L599">
        <f t="shared" si="64"/>
        <v>150</v>
      </c>
      <c r="M599">
        <f t="shared" si="65"/>
        <v>30</v>
      </c>
      <c r="O599" s="278">
        <v>597</v>
      </c>
      <c r="P599" s="278">
        <v>0</v>
      </c>
      <c r="Q599" s="278">
        <f t="shared" si="66"/>
        <v>597</v>
      </c>
      <c r="R599" s="279">
        <v>0</v>
      </c>
    </row>
    <row r="600" spans="1:18" x14ac:dyDescent="0.25">
      <c r="A600">
        <v>598</v>
      </c>
      <c r="B600">
        <f>ROUNDUP(Commercial_Industrial_Requirements[[#This Row],[Total Parking Spaces]]*0.2,0.1)</f>
        <v>120</v>
      </c>
      <c r="C600">
        <f>ROUNDUP(Commercial_Industrial_Requirements[[#This Row],['# EV Capable Spaces]]*0.25,0.1)</f>
        <v>30</v>
      </c>
      <c r="E600">
        <v>598</v>
      </c>
      <c r="F600">
        <f t="shared" si="61"/>
        <v>60</v>
      </c>
      <c r="G600">
        <f t="shared" si="62"/>
        <v>150</v>
      </c>
      <c r="H600">
        <v>0</v>
      </c>
      <c r="J600">
        <v>598</v>
      </c>
      <c r="K600">
        <f t="shared" si="63"/>
        <v>60</v>
      </c>
      <c r="L600">
        <f t="shared" si="64"/>
        <v>150</v>
      </c>
      <c r="M600">
        <f t="shared" si="65"/>
        <v>30</v>
      </c>
      <c r="O600" s="278">
        <v>598</v>
      </c>
      <c r="P600" s="278">
        <v>0</v>
      </c>
      <c r="Q600" s="278">
        <f t="shared" si="66"/>
        <v>598</v>
      </c>
      <c r="R600" s="279">
        <v>0</v>
      </c>
    </row>
    <row r="601" spans="1:18" x14ac:dyDescent="0.25">
      <c r="A601">
        <v>599</v>
      </c>
      <c r="B601">
        <f>ROUNDUP(Commercial_Industrial_Requirements[[#This Row],[Total Parking Spaces]]*0.2,0.1)</f>
        <v>120</v>
      </c>
      <c r="C601">
        <f>ROUNDUP(Commercial_Industrial_Requirements[[#This Row],['# EV Capable Spaces]]*0.25,0.1)</f>
        <v>30</v>
      </c>
      <c r="E601">
        <v>599</v>
      </c>
      <c r="F601">
        <f t="shared" si="61"/>
        <v>60</v>
      </c>
      <c r="G601">
        <f t="shared" si="62"/>
        <v>150</v>
      </c>
      <c r="H601">
        <v>0</v>
      </c>
      <c r="J601">
        <v>599</v>
      </c>
      <c r="K601">
        <f t="shared" si="63"/>
        <v>60</v>
      </c>
      <c r="L601">
        <f t="shared" si="64"/>
        <v>150</v>
      </c>
      <c r="M601">
        <f t="shared" si="65"/>
        <v>30</v>
      </c>
      <c r="O601" s="278">
        <v>599</v>
      </c>
      <c r="P601" s="278">
        <v>0</v>
      </c>
      <c r="Q601" s="278">
        <f t="shared" si="66"/>
        <v>599</v>
      </c>
      <c r="R601" s="279">
        <v>0</v>
      </c>
    </row>
    <row r="602" spans="1:18" x14ac:dyDescent="0.25">
      <c r="A602">
        <v>600</v>
      </c>
      <c r="B602">
        <f>ROUNDUP(Commercial_Industrial_Requirements[[#This Row],[Total Parking Spaces]]*0.2,0.1)</f>
        <v>120</v>
      </c>
      <c r="C602">
        <f>ROUNDUP(Commercial_Industrial_Requirements[[#This Row],['# EV Capable Spaces]]*0.25,0.1)</f>
        <v>30</v>
      </c>
      <c r="E602">
        <v>600</v>
      </c>
      <c r="F602">
        <f t="shared" si="61"/>
        <v>60</v>
      </c>
      <c r="G602">
        <f t="shared" si="62"/>
        <v>150</v>
      </c>
      <c r="H602">
        <v>0</v>
      </c>
      <c r="J602">
        <v>600</v>
      </c>
      <c r="K602">
        <f t="shared" si="63"/>
        <v>60</v>
      </c>
      <c r="L602">
        <f t="shared" si="64"/>
        <v>150</v>
      </c>
      <c r="M602">
        <f t="shared" si="65"/>
        <v>30</v>
      </c>
      <c r="O602" s="278">
        <v>600</v>
      </c>
      <c r="P602" s="278">
        <v>0</v>
      </c>
      <c r="Q602" s="278">
        <f t="shared" si="66"/>
        <v>600</v>
      </c>
      <c r="R602" s="279">
        <v>0</v>
      </c>
    </row>
    <row r="603" spans="1:18" x14ac:dyDescent="0.25">
      <c r="A603">
        <v>601</v>
      </c>
      <c r="B603">
        <f>ROUNDUP(Commercial_Industrial_Requirements[[#This Row],[Total Parking Spaces]]*0.2,0.1)</f>
        <v>121</v>
      </c>
      <c r="C603">
        <f>ROUNDUP(Commercial_Industrial_Requirements[[#This Row],['# EV Capable Spaces]]*0.25,0.1)</f>
        <v>31</v>
      </c>
      <c r="E603">
        <v>601</v>
      </c>
      <c r="F603">
        <f t="shared" si="61"/>
        <v>61</v>
      </c>
      <c r="G603">
        <f t="shared" si="62"/>
        <v>151</v>
      </c>
      <c r="H603">
        <v>0</v>
      </c>
      <c r="J603">
        <v>601</v>
      </c>
      <c r="K603">
        <f t="shared" si="63"/>
        <v>61</v>
      </c>
      <c r="L603">
        <f t="shared" si="64"/>
        <v>151</v>
      </c>
      <c r="M603">
        <f t="shared" si="65"/>
        <v>31</v>
      </c>
      <c r="O603" s="278">
        <v>601</v>
      </c>
      <c r="P603" s="278">
        <v>0</v>
      </c>
      <c r="Q603" s="278">
        <f t="shared" si="66"/>
        <v>601</v>
      </c>
      <c r="R603" s="279">
        <v>0</v>
      </c>
    </row>
    <row r="604" spans="1:18" x14ac:dyDescent="0.25">
      <c r="A604">
        <v>602</v>
      </c>
      <c r="B604">
        <f>ROUNDUP(Commercial_Industrial_Requirements[[#This Row],[Total Parking Spaces]]*0.2,0.1)</f>
        <v>121</v>
      </c>
      <c r="C604">
        <f>ROUNDUP(Commercial_Industrial_Requirements[[#This Row],['# EV Capable Spaces]]*0.25,0.1)</f>
        <v>31</v>
      </c>
      <c r="E604">
        <v>602</v>
      </c>
      <c r="F604">
        <f t="shared" si="61"/>
        <v>61</v>
      </c>
      <c r="G604">
        <f t="shared" si="62"/>
        <v>151</v>
      </c>
      <c r="H604">
        <v>0</v>
      </c>
      <c r="J604">
        <v>602</v>
      </c>
      <c r="K604">
        <f t="shared" si="63"/>
        <v>61</v>
      </c>
      <c r="L604">
        <f t="shared" si="64"/>
        <v>151</v>
      </c>
      <c r="M604">
        <f t="shared" si="65"/>
        <v>31</v>
      </c>
      <c r="O604" s="278">
        <v>602</v>
      </c>
      <c r="P604" s="278">
        <v>0</v>
      </c>
      <c r="Q604" s="278">
        <f t="shared" si="66"/>
        <v>602</v>
      </c>
      <c r="R604" s="279">
        <v>0</v>
      </c>
    </row>
    <row r="605" spans="1:18" x14ac:dyDescent="0.25">
      <c r="A605">
        <v>603</v>
      </c>
      <c r="B605">
        <f>ROUNDUP(Commercial_Industrial_Requirements[[#This Row],[Total Parking Spaces]]*0.2,0.1)</f>
        <v>121</v>
      </c>
      <c r="C605">
        <f>ROUNDUP(Commercial_Industrial_Requirements[[#This Row],['# EV Capable Spaces]]*0.25,0.1)</f>
        <v>31</v>
      </c>
      <c r="E605">
        <v>603</v>
      </c>
      <c r="F605">
        <f t="shared" si="61"/>
        <v>61</v>
      </c>
      <c r="G605">
        <f t="shared" si="62"/>
        <v>151</v>
      </c>
      <c r="H605">
        <v>0</v>
      </c>
      <c r="J605">
        <v>603</v>
      </c>
      <c r="K605">
        <f t="shared" si="63"/>
        <v>61</v>
      </c>
      <c r="L605">
        <f t="shared" si="64"/>
        <v>151</v>
      </c>
      <c r="M605">
        <f t="shared" si="65"/>
        <v>31</v>
      </c>
      <c r="O605" s="278">
        <v>603</v>
      </c>
      <c r="P605" s="278">
        <v>0</v>
      </c>
      <c r="Q605" s="278">
        <f t="shared" si="66"/>
        <v>603</v>
      </c>
      <c r="R605" s="279">
        <v>0</v>
      </c>
    </row>
    <row r="606" spans="1:18" x14ac:dyDescent="0.25">
      <c r="A606">
        <v>604</v>
      </c>
      <c r="B606">
        <f>ROUNDUP(Commercial_Industrial_Requirements[[#This Row],[Total Parking Spaces]]*0.2,0.1)</f>
        <v>121</v>
      </c>
      <c r="C606">
        <f>ROUNDUP(Commercial_Industrial_Requirements[[#This Row],['# EV Capable Spaces]]*0.25,0.1)</f>
        <v>31</v>
      </c>
      <c r="E606">
        <v>604</v>
      </c>
      <c r="F606">
        <f t="shared" si="61"/>
        <v>61</v>
      </c>
      <c r="G606">
        <f t="shared" si="62"/>
        <v>151</v>
      </c>
      <c r="H606">
        <v>0</v>
      </c>
      <c r="J606">
        <v>604</v>
      </c>
      <c r="K606">
        <f t="shared" si="63"/>
        <v>61</v>
      </c>
      <c r="L606">
        <f t="shared" si="64"/>
        <v>151</v>
      </c>
      <c r="M606">
        <f t="shared" si="65"/>
        <v>31</v>
      </c>
      <c r="O606" s="278">
        <v>604</v>
      </c>
      <c r="P606" s="278">
        <v>0</v>
      </c>
      <c r="Q606" s="278">
        <f t="shared" si="66"/>
        <v>604</v>
      </c>
      <c r="R606" s="279">
        <v>0</v>
      </c>
    </row>
    <row r="607" spans="1:18" x14ac:dyDescent="0.25">
      <c r="A607">
        <v>605</v>
      </c>
      <c r="B607">
        <f>ROUNDUP(Commercial_Industrial_Requirements[[#This Row],[Total Parking Spaces]]*0.2,0.1)</f>
        <v>121</v>
      </c>
      <c r="C607">
        <f>ROUNDUP(Commercial_Industrial_Requirements[[#This Row],['# EV Capable Spaces]]*0.25,0.1)</f>
        <v>31</v>
      </c>
      <c r="E607">
        <v>605</v>
      </c>
      <c r="F607">
        <f t="shared" si="61"/>
        <v>61</v>
      </c>
      <c r="G607">
        <f t="shared" si="62"/>
        <v>152</v>
      </c>
      <c r="H607">
        <v>0</v>
      </c>
      <c r="J607">
        <v>605</v>
      </c>
      <c r="K607">
        <f t="shared" si="63"/>
        <v>61</v>
      </c>
      <c r="L607">
        <f t="shared" si="64"/>
        <v>152</v>
      </c>
      <c r="M607">
        <f t="shared" si="65"/>
        <v>31</v>
      </c>
      <c r="O607" s="278">
        <v>605</v>
      </c>
      <c r="P607" s="278">
        <v>0</v>
      </c>
      <c r="Q607" s="278">
        <f t="shared" si="66"/>
        <v>605</v>
      </c>
      <c r="R607" s="279">
        <v>0</v>
      </c>
    </row>
    <row r="608" spans="1:18" x14ac:dyDescent="0.25">
      <c r="A608">
        <v>606</v>
      </c>
      <c r="B608">
        <f>ROUNDUP(Commercial_Industrial_Requirements[[#This Row],[Total Parking Spaces]]*0.2,0.1)</f>
        <v>122</v>
      </c>
      <c r="C608">
        <f>ROUNDUP(Commercial_Industrial_Requirements[[#This Row],['# EV Capable Spaces]]*0.25,0.1)</f>
        <v>31</v>
      </c>
      <c r="E608">
        <v>606</v>
      </c>
      <c r="F608">
        <f t="shared" si="61"/>
        <v>61</v>
      </c>
      <c r="G608">
        <f t="shared" si="62"/>
        <v>152</v>
      </c>
      <c r="H608">
        <v>0</v>
      </c>
      <c r="J608">
        <v>606</v>
      </c>
      <c r="K608">
        <f t="shared" si="63"/>
        <v>61</v>
      </c>
      <c r="L608">
        <f t="shared" si="64"/>
        <v>152</v>
      </c>
      <c r="M608">
        <f t="shared" si="65"/>
        <v>31</v>
      </c>
      <c r="O608" s="278">
        <v>606</v>
      </c>
      <c r="P608" s="278">
        <v>0</v>
      </c>
      <c r="Q608" s="278">
        <f t="shared" si="66"/>
        <v>606</v>
      </c>
      <c r="R608" s="279">
        <v>0</v>
      </c>
    </row>
    <row r="609" spans="1:18" x14ac:dyDescent="0.25">
      <c r="A609">
        <v>607</v>
      </c>
      <c r="B609">
        <f>ROUNDUP(Commercial_Industrial_Requirements[[#This Row],[Total Parking Spaces]]*0.2,0.1)</f>
        <v>122</v>
      </c>
      <c r="C609">
        <f>ROUNDUP(Commercial_Industrial_Requirements[[#This Row],['# EV Capable Spaces]]*0.25,0.1)</f>
        <v>31</v>
      </c>
      <c r="E609">
        <v>607</v>
      </c>
      <c r="F609">
        <f t="shared" si="61"/>
        <v>61</v>
      </c>
      <c r="G609">
        <f t="shared" si="62"/>
        <v>152</v>
      </c>
      <c r="H609">
        <v>0</v>
      </c>
      <c r="J609">
        <v>607</v>
      </c>
      <c r="K609">
        <f t="shared" si="63"/>
        <v>61</v>
      </c>
      <c r="L609">
        <f t="shared" si="64"/>
        <v>152</v>
      </c>
      <c r="M609">
        <f t="shared" si="65"/>
        <v>31</v>
      </c>
      <c r="O609" s="278">
        <v>607</v>
      </c>
      <c r="P609" s="278">
        <v>0</v>
      </c>
      <c r="Q609" s="278">
        <f t="shared" si="66"/>
        <v>607</v>
      </c>
      <c r="R609" s="279">
        <v>0</v>
      </c>
    </row>
    <row r="610" spans="1:18" x14ac:dyDescent="0.25">
      <c r="A610">
        <v>608</v>
      </c>
      <c r="B610">
        <f>ROUNDUP(Commercial_Industrial_Requirements[[#This Row],[Total Parking Spaces]]*0.2,0.1)</f>
        <v>122</v>
      </c>
      <c r="C610">
        <f>ROUNDUP(Commercial_Industrial_Requirements[[#This Row],['# EV Capable Spaces]]*0.25,0.1)</f>
        <v>31</v>
      </c>
      <c r="E610">
        <v>608</v>
      </c>
      <c r="F610">
        <f t="shared" si="61"/>
        <v>61</v>
      </c>
      <c r="G610">
        <f t="shared" si="62"/>
        <v>152</v>
      </c>
      <c r="H610">
        <v>0</v>
      </c>
      <c r="J610">
        <v>608</v>
      </c>
      <c r="K610">
        <f t="shared" si="63"/>
        <v>61</v>
      </c>
      <c r="L610">
        <f t="shared" si="64"/>
        <v>152</v>
      </c>
      <c r="M610">
        <f t="shared" si="65"/>
        <v>31</v>
      </c>
      <c r="O610" s="278">
        <v>608</v>
      </c>
      <c r="P610" s="278">
        <v>0</v>
      </c>
      <c r="Q610" s="278">
        <f t="shared" si="66"/>
        <v>608</v>
      </c>
      <c r="R610" s="279">
        <v>0</v>
      </c>
    </row>
    <row r="611" spans="1:18" x14ac:dyDescent="0.25">
      <c r="A611">
        <v>609</v>
      </c>
      <c r="B611">
        <f>ROUNDUP(Commercial_Industrial_Requirements[[#This Row],[Total Parking Spaces]]*0.2,0.1)</f>
        <v>122</v>
      </c>
      <c r="C611">
        <f>ROUNDUP(Commercial_Industrial_Requirements[[#This Row],['# EV Capable Spaces]]*0.25,0.1)</f>
        <v>31</v>
      </c>
      <c r="E611">
        <v>609</v>
      </c>
      <c r="F611">
        <f t="shared" si="61"/>
        <v>61</v>
      </c>
      <c r="G611">
        <f t="shared" si="62"/>
        <v>153</v>
      </c>
      <c r="H611">
        <v>0</v>
      </c>
      <c r="J611">
        <v>609</v>
      </c>
      <c r="K611">
        <f t="shared" si="63"/>
        <v>61</v>
      </c>
      <c r="L611">
        <f t="shared" si="64"/>
        <v>153</v>
      </c>
      <c r="M611">
        <f t="shared" si="65"/>
        <v>31</v>
      </c>
      <c r="O611" s="278">
        <v>609</v>
      </c>
      <c r="P611" s="278">
        <v>0</v>
      </c>
      <c r="Q611" s="278">
        <f t="shared" si="66"/>
        <v>609</v>
      </c>
      <c r="R611" s="279">
        <v>0</v>
      </c>
    </row>
    <row r="612" spans="1:18" x14ac:dyDescent="0.25">
      <c r="A612">
        <v>610</v>
      </c>
      <c r="B612">
        <f>ROUNDUP(Commercial_Industrial_Requirements[[#This Row],[Total Parking Spaces]]*0.2,0.1)</f>
        <v>122</v>
      </c>
      <c r="C612">
        <f>ROUNDUP(Commercial_Industrial_Requirements[[#This Row],['# EV Capable Spaces]]*0.25,0.1)</f>
        <v>31</v>
      </c>
      <c r="E612">
        <v>610</v>
      </c>
      <c r="F612">
        <f t="shared" si="61"/>
        <v>61</v>
      </c>
      <c r="G612">
        <f t="shared" si="62"/>
        <v>153</v>
      </c>
      <c r="H612">
        <v>0</v>
      </c>
      <c r="J612">
        <v>610</v>
      </c>
      <c r="K612">
        <f t="shared" si="63"/>
        <v>61</v>
      </c>
      <c r="L612">
        <f t="shared" si="64"/>
        <v>153</v>
      </c>
      <c r="M612">
        <f t="shared" si="65"/>
        <v>31</v>
      </c>
      <c r="O612" s="278">
        <v>610</v>
      </c>
      <c r="P612" s="278">
        <v>0</v>
      </c>
      <c r="Q612" s="278">
        <f t="shared" si="66"/>
        <v>610</v>
      </c>
      <c r="R612" s="279">
        <v>0</v>
      </c>
    </row>
    <row r="613" spans="1:18" x14ac:dyDescent="0.25">
      <c r="A613">
        <v>611</v>
      </c>
      <c r="B613">
        <f>ROUNDUP(Commercial_Industrial_Requirements[[#This Row],[Total Parking Spaces]]*0.2,0.1)</f>
        <v>123</v>
      </c>
      <c r="C613">
        <f>ROUNDUP(Commercial_Industrial_Requirements[[#This Row],['# EV Capable Spaces]]*0.25,0.1)</f>
        <v>31</v>
      </c>
      <c r="E613">
        <v>611</v>
      </c>
      <c r="F613">
        <f t="shared" si="61"/>
        <v>62</v>
      </c>
      <c r="G613">
        <f t="shared" si="62"/>
        <v>153</v>
      </c>
      <c r="H613">
        <v>0</v>
      </c>
      <c r="J613">
        <v>611</v>
      </c>
      <c r="K613">
        <f t="shared" si="63"/>
        <v>62</v>
      </c>
      <c r="L613">
        <f t="shared" si="64"/>
        <v>153</v>
      </c>
      <c r="M613">
        <f t="shared" si="65"/>
        <v>31</v>
      </c>
      <c r="O613" s="278">
        <v>611</v>
      </c>
      <c r="P613" s="278">
        <v>0</v>
      </c>
      <c r="Q613" s="278">
        <f t="shared" si="66"/>
        <v>611</v>
      </c>
      <c r="R613" s="279">
        <v>0</v>
      </c>
    </row>
    <row r="614" spans="1:18" x14ac:dyDescent="0.25">
      <c r="A614">
        <v>612</v>
      </c>
      <c r="B614">
        <f>ROUNDUP(Commercial_Industrial_Requirements[[#This Row],[Total Parking Spaces]]*0.2,0.1)</f>
        <v>123</v>
      </c>
      <c r="C614">
        <f>ROUNDUP(Commercial_Industrial_Requirements[[#This Row],['# EV Capable Spaces]]*0.25,0.1)</f>
        <v>31</v>
      </c>
      <c r="E614">
        <v>612</v>
      </c>
      <c r="F614">
        <f t="shared" si="61"/>
        <v>62</v>
      </c>
      <c r="G614">
        <f t="shared" si="62"/>
        <v>153</v>
      </c>
      <c r="H614">
        <v>0</v>
      </c>
      <c r="J614">
        <v>612</v>
      </c>
      <c r="K614">
        <f t="shared" si="63"/>
        <v>62</v>
      </c>
      <c r="L614">
        <f t="shared" si="64"/>
        <v>153</v>
      </c>
      <c r="M614">
        <f t="shared" si="65"/>
        <v>31</v>
      </c>
      <c r="O614" s="278">
        <v>612</v>
      </c>
      <c r="P614" s="278">
        <v>0</v>
      </c>
      <c r="Q614" s="278">
        <f t="shared" si="66"/>
        <v>612</v>
      </c>
      <c r="R614" s="279">
        <v>0</v>
      </c>
    </row>
    <row r="615" spans="1:18" x14ac:dyDescent="0.25">
      <c r="A615">
        <v>613</v>
      </c>
      <c r="B615">
        <f>ROUNDUP(Commercial_Industrial_Requirements[[#This Row],[Total Parking Spaces]]*0.2,0.1)</f>
        <v>123</v>
      </c>
      <c r="C615">
        <f>ROUNDUP(Commercial_Industrial_Requirements[[#This Row],['# EV Capable Spaces]]*0.25,0.1)</f>
        <v>31</v>
      </c>
      <c r="E615">
        <v>613</v>
      </c>
      <c r="F615">
        <f t="shared" si="61"/>
        <v>62</v>
      </c>
      <c r="G615">
        <f t="shared" si="62"/>
        <v>154</v>
      </c>
      <c r="H615">
        <v>0</v>
      </c>
      <c r="J615">
        <v>613</v>
      </c>
      <c r="K615">
        <f t="shared" si="63"/>
        <v>62</v>
      </c>
      <c r="L615">
        <f t="shared" si="64"/>
        <v>154</v>
      </c>
      <c r="M615">
        <f t="shared" si="65"/>
        <v>31</v>
      </c>
      <c r="O615" s="278">
        <v>613</v>
      </c>
      <c r="P615" s="278">
        <v>0</v>
      </c>
      <c r="Q615" s="278">
        <f t="shared" si="66"/>
        <v>613</v>
      </c>
      <c r="R615" s="279">
        <v>0</v>
      </c>
    </row>
    <row r="616" spans="1:18" x14ac:dyDescent="0.25">
      <c r="A616">
        <v>614</v>
      </c>
      <c r="B616">
        <f>ROUNDUP(Commercial_Industrial_Requirements[[#This Row],[Total Parking Spaces]]*0.2,0.1)</f>
        <v>123</v>
      </c>
      <c r="C616">
        <f>ROUNDUP(Commercial_Industrial_Requirements[[#This Row],['# EV Capable Spaces]]*0.25,0.1)</f>
        <v>31</v>
      </c>
      <c r="E616">
        <v>614</v>
      </c>
      <c r="F616">
        <f t="shared" si="61"/>
        <v>62</v>
      </c>
      <c r="G616">
        <f t="shared" si="62"/>
        <v>154</v>
      </c>
      <c r="H616">
        <v>0</v>
      </c>
      <c r="J616">
        <v>614</v>
      </c>
      <c r="K616">
        <f t="shared" si="63"/>
        <v>62</v>
      </c>
      <c r="L616">
        <f t="shared" si="64"/>
        <v>154</v>
      </c>
      <c r="M616">
        <f t="shared" si="65"/>
        <v>31</v>
      </c>
      <c r="O616" s="278">
        <v>614</v>
      </c>
      <c r="P616" s="278">
        <v>0</v>
      </c>
      <c r="Q616" s="278">
        <f t="shared" si="66"/>
        <v>614</v>
      </c>
      <c r="R616" s="279">
        <v>0</v>
      </c>
    </row>
    <row r="617" spans="1:18" x14ac:dyDescent="0.25">
      <c r="A617">
        <v>615</v>
      </c>
      <c r="B617">
        <f>ROUNDUP(Commercial_Industrial_Requirements[[#This Row],[Total Parking Spaces]]*0.2,0.1)</f>
        <v>123</v>
      </c>
      <c r="C617">
        <f>ROUNDUP(Commercial_Industrial_Requirements[[#This Row],['# EV Capable Spaces]]*0.25,0.1)</f>
        <v>31</v>
      </c>
      <c r="E617">
        <v>615</v>
      </c>
      <c r="F617">
        <f t="shared" si="61"/>
        <v>62</v>
      </c>
      <c r="G617">
        <f t="shared" si="62"/>
        <v>154</v>
      </c>
      <c r="H617">
        <v>0</v>
      </c>
      <c r="J617">
        <v>615</v>
      </c>
      <c r="K617">
        <f t="shared" si="63"/>
        <v>62</v>
      </c>
      <c r="L617">
        <f t="shared" si="64"/>
        <v>154</v>
      </c>
      <c r="M617">
        <f t="shared" si="65"/>
        <v>31</v>
      </c>
      <c r="O617" s="278">
        <v>615</v>
      </c>
      <c r="P617" s="278">
        <v>0</v>
      </c>
      <c r="Q617" s="278">
        <f t="shared" si="66"/>
        <v>615</v>
      </c>
      <c r="R617" s="279">
        <v>0</v>
      </c>
    </row>
    <row r="618" spans="1:18" x14ac:dyDescent="0.25">
      <c r="A618">
        <v>616</v>
      </c>
      <c r="B618">
        <f>ROUNDUP(Commercial_Industrial_Requirements[[#This Row],[Total Parking Spaces]]*0.2,0.1)</f>
        <v>124</v>
      </c>
      <c r="C618">
        <f>ROUNDUP(Commercial_Industrial_Requirements[[#This Row],['# EV Capable Spaces]]*0.25,0.1)</f>
        <v>31</v>
      </c>
      <c r="E618">
        <v>616</v>
      </c>
      <c r="F618">
        <f t="shared" si="61"/>
        <v>62</v>
      </c>
      <c r="G618">
        <f t="shared" si="62"/>
        <v>154</v>
      </c>
      <c r="H618">
        <v>0</v>
      </c>
      <c r="J618">
        <v>616</v>
      </c>
      <c r="K618">
        <f t="shared" si="63"/>
        <v>62</v>
      </c>
      <c r="L618">
        <f t="shared" si="64"/>
        <v>154</v>
      </c>
      <c r="M618">
        <f t="shared" si="65"/>
        <v>31</v>
      </c>
      <c r="O618" s="278">
        <v>616</v>
      </c>
      <c r="P618" s="278">
        <v>0</v>
      </c>
      <c r="Q618" s="278">
        <f t="shared" si="66"/>
        <v>616</v>
      </c>
      <c r="R618" s="279">
        <v>0</v>
      </c>
    </row>
    <row r="619" spans="1:18" x14ac:dyDescent="0.25">
      <c r="A619">
        <v>617</v>
      </c>
      <c r="B619">
        <f>ROUNDUP(Commercial_Industrial_Requirements[[#This Row],[Total Parking Spaces]]*0.2,0.1)</f>
        <v>124</v>
      </c>
      <c r="C619">
        <f>ROUNDUP(Commercial_Industrial_Requirements[[#This Row],['# EV Capable Spaces]]*0.25,0.1)</f>
        <v>31</v>
      </c>
      <c r="E619">
        <v>617</v>
      </c>
      <c r="F619">
        <f t="shared" si="61"/>
        <v>62</v>
      </c>
      <c r="G619">
        <f t="shared" si="62"/>
        <v>155</v>
      </c>
      <c r="H619">
        <v>0</v>
      </c>
      <c r="J619">
        <v>617</v>
      </c>
      <c r="K619">
        <f t="shared" si="63"/>
        <v>62</v>
      </c>
      <c r="L619">
        <f t="shared" si="64"/>
        <v>155</v>
      </c>
      <c r="M619">
        <f t="shared" si="65"/>
        <v>31</v>
      </c>
      <c r="O619" s="278">
        <v>617</v>
      </c>
      <c r="P619" s="278">
        <v>0</v>
      </c>
      <c r="Q619" s="278">
        <f t="shared" si="66"/>
        <v>617</v>
      </c>
      <c r="R619" s="279">
        <v>0</v>
      </c>
    </row>
    <row r="620" spans="1:18" x14ac:dyDescent="0.25">
      <c r="A620">
        <v>618</v>
      </c>
      <c r="B620">
        <f>ROUNDUP(Commercial_Industrial_Requirements[[#This Row],[Total Parking Spaces]]*0.2,0.1)</f>
        <v>124</v>
      </c>
      <c r="C620">
        <f>ROUNDUP(Commercial_Industrial_Requirements[[#This Row],['# EV Capable Spaces]]*0.25,0.1)</f>
        <v>31</v>
      </c>
      <c r="E620">
        <v>618</v>
      </c>
      <c r="F620">
        <f t="shared" si="61"/>
        <v>62</v>
      </c>
      <c r="G620">
        <f t="shared" si="62"/>
        <v>155</v>
      </c>
      <c r="H620">
        <v>0</v>
      </c>
      <c r="J620">
        <v>618</v>
      </c>
      <c r="K620">
        <f t="shared" si="63"/>
        <v>62</v>
      </c>
      <c r="L620">
        <f t="shared" si="64"/>
        <v>155</v>
      </c>
      <c r="M620">
        <f t="shared" si="65"/>
        <v>31</v>
      </c>
      <c r="O620" s="278">
        <v>618</v>
      </c>
      <c r="P620" s="278">
        <v>0</v>
      </c>
      <c r="Q620" s="278">
        <f t="shared" si="66"/>
        <v>618</v>
      </c>
      <c r="R620" s="279">
        <v>0</v>
      </c>
    </row>
    <row r="621" spans="1:18" x14ac:dyDescent="0.25">
      <c r="A621">
        <v>619</v>
      </c>
      <c r="B621">
        <f>ROUNDUP(Commercial_Industrial_Requirements[[#This Row],[Total Parking Spaces]]*0.2,0.1)</f>
        <v>124</v>
      </c>
      <c r="C621">
        <f>ROUNDUP(Commercial_Industrial_Requirements[[#This Row],['# EV Capable Spaces]]*0.25,0.1)</f>
        <v>31</v>
      </c>
      <c r="E621">
        <v>619</v>
      </c>
      <c r="F621">
        <f t="shared" ref="F621:F684" si="67">ROUNDUP(E621*0.1,0.1)</f>
        <v>62</v>
      </c>
      <c r="G621">
        <f t="shared" ref="G621:G684" si="68">ROUNDUP(E621*0.25,0.1)</f>
        <v>155</v>
      </c>
      <c r="H621">
        <v>0</v>
      </c>
      <c r="J621">
        <v>619</v>
      </c>
      <c r="K621">
        <f t="shared" si="63"/>
        <v>62</v>
      </c>
      <c r="L621">
        <f t="shared" si="64"/>
        <v>155</v>
      </c>
      <c r="M621">
        <f t="shared" si="65"/>
        <v>31</v>
      </c>
      <c r="O621" s="278">
        <v>619</v>
      </c>
      <c r="P621" s="278">
        <v>0</v>
      </c>
      <c r="Q621" s="278">
        <f t="shared" si="66"/>
        <v>619</v>
      </c>
      <c r="R621" s="279">
        <v>0</v>
      </c>
    </row>
    <row r="622" spans="1:18" x14ac:dyDescent="0.25">
      <c r="A622">
        <v>620</v>
      </c>
      <c r="B622">
        <f>ROUNDUP(Commercial_Industrial_Requirements[[#This Row],[Total Parking Spaces]]*0.2,0.1)</f>
        <v>124</v>
      </c>
      <c r="C622">
        <f>ROUNDUP(Commercial_Industrial_Requirements[[#This Row],['# EV Capable Spaces]]*0.25,0.1)</f>
        <v>31</v>
      </c>
      <c r="E622">
        <v>620</v>
      </c>
      <c r="F622">
        <f t="shared" si="67"/>
        <v>62</v>
      </c>
      <c r="G622">
        <f t="shared" si="68"/>
        <v>155</v>
      </c>
      <c r="H622">
        <v>0</v>
      </c>
      <c r="J622">
        <v>620</v>
      </c>
      <c r="K622">
        <f t="shared" si="63"/>
        <v>62</v>
      </c>
      <c r="L622">
        <f t="shared" si="64"/>
        <v>155</v>
      </c>
      <c r="M622">
        <f t="shared" si="65"/>
        <v>31</v>
      </c>
      <c r="O622" s="278">
        <v>620</v>
      </c>
      <c r="P622" s="278">
        <v>0</v>
      </c>
      <c r="Q622" s="278">
        <f t="shared" si="66"/>
        <v>620</v>
      </c>
      <c r="R622" s="279">
        <v>0</v>
      </c>
    </row>
    <row r="623" spans="1:18" x14ac:dyDescent="0.25">
      <c r="A623">
        <v>621</v>
      </c>
      <c r="B623">
        <f>ROUNDUP(Commercial_Industrial_Requirements[[#This Row],[Total Parking Spaces]]*0.2,0.1)</f>
        <v>125</v>
      </c>
      <c r="C623">
        <f>ROUNDUP(Commercial_Industrial_Requirements[[#This Row],['# EV Capable Spaces]]*0.25,0.1)</f>
        <v>32</v>
      </c>
      <c r="E623">
        <v>621</v>
      </c>
      <c r="F623">
        <f t="shared" si="67"/>
        <v>63</v>
      </c>
      <c r="G623">
        <f t="shared" si="68"/>
        <v>156</v>
      </c>
      <c r="H623">
        <v>0</v>
      </c>
      <c r="J623">
        <v>621</v>
      </c>
      <c r="K623">
        <f t="shared" si="63"/>
        <v>63</v>
      </c>
      <c r="L623">
        <f t="shared" si="64"/>
        <v>156</v>
      </c>
      <c r="M623">
        <f t="shared" si="65"/>
        <v>32</v>
      </c>
      <c r="O623" s="278">
        <v>621</v>
      </c>
      <c r="P623" s="278">
        <v>0</v>
      </c>
      <c r="Q623" s="278">
        <f t="shared" si="66"/>
        <v>621</v>
      </c>
      <c r="R623" s="279">
        <v>0</v>
      </c>
    </row>
    <row r="624" spans="1:18" x14ac:dyDescent="0.25">
      <c r="A624">
        <v>622</v>
      </c>
      <c r="B624">
        <f>ROUNDUP(Commercial_Industrial_Requirements[[#This Row],[Total Parking Spaces]]*0.2,0.1)</f>
        <v>125</v>
      </c>
      <c r="C624">
        <f>ROUNDUP(Commercial_Industrial_Requirements[[#This Row],['# EV Capable Spaces]]*0.25,0.1)</f>
        <v>32</v>
      </c>
      <c r="E624">
        <v>622</v>
      </c>
      <c r="F624">
        <f t="shared" si="67"/>
        <v>63</v>
      </c>
      <c r="G624">
        <f t="shared" si="68"/>
        <v>156</v>
      </c>
      <c r="H624">
        <v>0</v>
      </c>
      <c r="J624">
        <v>622</v>
      </c>
      <c r="K624">
        <f t="shared" si="63"/>
        <v>63</v>
      </c>
      <c r="L624">
        <f t="shared" si="64"/>
        <v>156</v>
      </c>
      <c r="M624">
        <f t="shared" si="65"/>
        <v>32</v>
      </c>
      <c r="O624" s="278">
        <v>622</v>
      </c>
      <c r="P624" s="278">
        <v>0</v>
      </c>
      <c r="Q624" s="278">
        <f t="shared" si="66"/>
        <v>622</v>
      </c>
      <c r="R624" s="279">
        <v>0</v>
      </c>
    </row>
    <row r="625" spans="1:18" x14ac:dyDescent="0.25">
      <c r="A625">
        <v>623</v>
      </c>
      <c r="B625">
        <f>ROUNDUP(Commercial_Industrial_Requirements[[#This Row],[Total Parking Spaces]]*0.2,0.1)</f>
        <v>125</v>
      </c>
      <c r="C625">
        <f>ROUNDUP(Commercial_Industrial_Requirements[[#This Row],['# EV Capable Spaces]]*0.25,0.1)</f>
        <v>32</v>
      </c>
      <c r="E625">
        <v>623</v>
      </c>
      <c r="F625">
        <f t="shared" si="67"/>
        <v>63</v>
      </c>
      <c r="G625">
        <f t="shared" si="68"/>
        <v>156</v>
      </c>
      <c r="H625">
        <v>0</v>
      </c>
      <c r="J625">
        <v>623</v>
      </c>
      <c r="K625">
        <f t="shared" si="63"/>
        <v>63</v>
      </c>
      <c r="L625">
        <f t="shared" si="64"/>
        <v>156</v>
      </c>
      <c r="M625">
        <f t="shared" si="65"/>
        <v>32</v>
      </c>
      <c r="O625" s="278">
        <v>623</v>
      </c>
      <c r="P625" s="278">
        <v>0</v>
      </c>
      <c r="Q625" s="278">
        <f t="shared" si="66"/>
        <v>623</v>
      </c>
      <c r="R625" s="279">
        <v>0</v>
      </c>
    </row>
    <row r="626" spans="1:18" x14ac:dyDescent="0.25">
      <c r="A626">
        <v>624</v>
      </c>
      <c r="B626">
        <f>ROUNDUP(Commercial_Industrial_Requirements[[#This Row],[Total Parking Spaces]]*0.2,0.1)</f>
        <v>125</v>
      </c>
      <c r="C626">
        <f>ROUNDUP(Commercial_Industrial_Requirements[[#This Row],['# EV Capable Spaces]]*0.25,0.1)</f>
        <v>32</v>
      </c>
      <c r="E626">
        <v>624</v>
      </c>
      <c r="F626">
        <f t="shared" si="67"/>
        <v>63</v>
      </c>
      <c r="G626">
        <f t="shared" si="68"/>
        <v>156</v>
      </c>
      <c r="H626">
        <v>0</v>
      </c>
      <c r="J626">
        <v>624</v>
      </c>
      <c r="K626">
        <f t="shared" si="63"/>
        <v>63</v>
      </c>
      <c r="L626">
        <f t="shared" si="64"/>
        <v>156</v>
      </c>
      <c r="M626">
        <f t="shared" si="65"/>
        <v>32</v>
      </c>
      <c r="O626" s="278">
        <v>624</v>
      </c>
      <c r="P626" s="278">
        <v>0</v>
      </c>
      <c r="Q626" s="278">
        <f t="shared" si="66"/>
        <v>624</v>
      </c>
      <c r="R626" s="279">
        <v>0</v>
      </c>
    </row>
    <row r="627" spans="1:18" x14ac:dyDescent="0.25">
      <c r="A627">
        <v>625</v>
      </c>
      <c r="B627">
        <f>ROUNDUP(Commercial_Industrial_Requirements[[#This Row],[Total Parking Spaces]]*0.2,0.1)</f>
        <v>125</v>
      </c>
      <c r="C627">
        <f>ROUNDUP(Commercial_Industrial_Requirements[[#This Row],['# EV Capable Spaces]]*0.25,0.1)</f>
        <v>32</v>
      </c>
      <c r="E627">
        <v>625</v>
      </c>
      <c r="F627">
        <f t="shared" si="67"/>
        <v>63</v>
      </c>
      <c r="G627">
        <f t="shared" si="68"/>
        <v>157</v>
      </c>
      <c r="H627">
        <v>0</v>
      </c>
      <c r="J627">
        <v>625</v>
      </c>
      <c r="K627">
        <f t="shared" si="63"/>
        <v>63</v>
      </c>
      <c r="L627">
        <f t="shared" si="64"/>
        <v>157</v>
      </c>
      <c r="M627">
        <f t="shared" si="65"/>
        <v>32</v>
      </c>
      <c r="O627" s="278">
        <v>625</v>
      </c>
      <c r="P627" s="278">
        <v>0</v>
      </c>
      <c r="Q627" s="278">
        <f t="shared" si="66"/>
        <v>625</v>
      </c>
      <c r="R627" s="279">
        <v>0</v>
      </c>
    </row>
    <row r="628" spans="1:18" x14ac:dyDescent="0.25">
      <c r="A628">
        <v>626</v>
      </c>
      <c r="B628">
        <f>ROUNDUP(Commercial_Industrial_Requirements[[#This Row],[Total Parking Spaces]]*0.2,0.1)</f>
        <v>126</v>
      </c>
      <c r="C628">
        <f>ROUNDUP(Commercial_Industrial_Requirements[[#This Row],['# EV Capable Spaces]]*0.25,0.1)</f>
        <v>32</v>
      </c>
      <c r="E628">
        <v>626</v>
      </c>
      <c r="F628">
        <f t="shared" si="67"/>
        <v>63</v>
      </c>
      <c r="G628">
        <f t="shared" si="68"/>
        <v>157</v>
      </c>
      <c r="H628">
        <v>0</v>
      </c>
      <c r="J628">
        <v>626</v>
      </c>
      <c r="K628">
        <f t="shared" si="63"/>
        <v>63</v>
      </c>
      <c r="L628">
        <f t="shared" si="64"/>
        <v>157</v>
      </c>
      <c r="M628">
        <f t="shared" si="65"/>
        <v>32</v>
      </c>
      <c r="O628" s="278">
        <v>626</v>
      </c>
      <c r="P628" s="278">
        <v>0</v>
      </c>
      <c r="Q628" s="278">
        <f t="shared" si="66"/>
        <v>626</v>
      </c>
      <c r="R628" s="279">
        <v>0</v>
      </c>
    </row>
    <row r="629" spans="1:18" x14ac:dyDescent="0.25">
      <c r="A629">
        <v>627</v>
      </c>
      <c r="B629">
        <f>ROUNDUP(Commercial_Industrial_Requirements[[#This Row],[Total Parking Spaces]]*0.2,0.1)</f>
        <v>126</v>
      </c>
      <c r="C629">
        <f>ROUNDUP(Commercial_Industrial_Requirements[[#This Row],['# EV Capable Spaces]]*0.25,0.1)</f>
        <v>32</v>
      </c>
      <c r="E629">
        <v>627</v>
      </c>
      <c r="F629">
        <f t="shared" si="67"/>
        <v>63</v>
      </c>
      <c r="G629">
        <f t="shared" si="68"/>
        <v>157</v>
      </c>
      <c r="H629">
        <v>0</v>
      </c>
      <c r="J629">
        <v>627</v>
      </c>
      <c r="K629">
        <f t="shared" si="63"/>
        <v>63</v>
      </c>
      <c r="L629">
        <f t="shared" si="64"/>
        <v>157</v>
      </c>
      <c r="M629">
        <f t="shared" si="65"/>
        <v>32</v>
      </c>
      <c r="O629" s="278">
        <v>627</v>
      </c>
      <c r="P629" s="278">
        <v>0</v>
      </c>
      <c r="Q629" s="278">
        <f t="shared" si="66"/>
        <v>627</v>
      </c>
      <c r="R629" s="279">
        <v>0</v>
      </c>
    </row>
    <row r="630" spans="1:18" x14ac:dyDescent="0.25">
      <c r="A630">
        <v>628</v>
      </c>
      <c r="B630">
        <f>ROUNDUP(Commercial_Industrial_Requirements[[#This Row],[Total Parking Spaces]]*0.2,0.1)</f>
        <v>126</v>
      </c>
      <c r="C630">
        <f>ROUNDUP(Commercial_Industrial_Requirements[[#This Row],['# EV Capable Spaces]]*0.25,0.1)</f>
        <v>32</v>
      </c>
      <c r="E630">
        <v>628</v>
      </c>
      <c r="F630">
        <f t="shared" si="67"/>
        <v>63</v>
      </c>
      <c r="G630">
        <f t="shared" si="68"/>
        <v>157</v>
      </c>
      <c r="H630">
        <v>0</v>
      </c>
      <c r="J630">
        <v>628</v>
      </c>
      <c r="K630">
        <f t="shared" si="63"/>
        <v>63</v>
      </c>
      <c r="L630">
        <f t="shared" si="64"/>
        <v>157</v>
      </c>
      <c r="M630">
        <f t="shared" si="65"/>
        <v>32</v>
      </c>
      <c r="O630" s="278">
        <v>628</v>
      </c>
      <c r="P630" s="278">
        <v>0</v>
      </c>
      <c r="Q630" s="278">
        <f t="shared" si="66"/>
        <v>628</v>
      </c>
      <c r="R630" s="279">
        <v>0</v>
      </c>
    </row>
    <row r="631" spans="1:18" x14ac:dyDescent="0.25">
      <c r="A631">
        <v>629</v>
      </c>
      <c r="B631">
        <f>ROUNDUP(Commercial_Industrial_Requirements[[#This Row],[Total Parking Spaces]]*0.2,0.1)</f>
        <v>126</v>
      </c>
      <c r="C631">
        <f>ROUNDUP(Commercial_Industrial_Requirements[[#This Row],['# EV Capable Spaces]]*0.25,0.1)</f>
        <v>32</v>
      </c>
      <c r="E631">
        <v>629</v>
      </c>
      <c r="F631">
        <f t="shared" si="67"/>
        <v>63</v>
      </c>
      <c r="G631">
        <f t="shared" si="68"/>
        <v>158</v>
      </c>
      <c r="H631">
        <v>0</v>
      </c>
      <c r="J631">
        <v>629</v>
      </c>
      <c r="K631">
        <f t="shared" si="63"/>
        <v>63</v>
      </c>
      <c r="L631">
        <f t="shared" si="64"/>
        <v>158</v>
      </c>
      <c r="M631">
        <f t="shared" si="65"/>
        <v>32</v>
      </c>
      <c r="O631" s="278">
        <v>629</v>
      </c>
      <c r="P631" s="278">
        <v>0</v>
      </c>
      <c r="Q631" s="278">
        <f t="shared" si="66"/>
        <v>629</v>
      </c>
      <c r="R631" s="279">
        <v>0</v>
      </c>
    </row>
    <row r="632" spans="1:18" x14ac:dyDescent="0.25">
      <c r="A632">
        <v>630</v>
      </c>
      <c r="B632">
        <f>ROUNDUP(Commercial_Industrial_Requirements[[#This Row],[Total Parking Spaces]]*0.2,0.1)</f>
        <v>126</v>
      </c>
      <c r="C632">
        <f>ROUNDUP(Commercial_Industrial_Requirements[[#This Row],['# EV Capable Spaces]]*0.25,0.1)</f>
        <v>32</v>
      </c>
      <c r="E632">
        <v>630</v>
      </c>
      <c r="F632">
        <f t="shared" si="67"/>
        <v>63</v>
      </c>
      <c r="G632">
        <f t="shared" si="68"/>
        <v>158</v>
      </c>
      <c r="H632">
        <v>0</v>
      </c>
      <c r="J632">
        <v>630</v>
      </c>
      <c r="K632">
        <f t="shared" si="63"/>
        <v>63</v>
      </c>
      <c r="L632">
        <f t="shared" si="64"/>
        <v>158</v>
      </c>
      <c r="M632">
        <f t="shared" si="65"/>
        <v>32</v>
      </c>
      <c r="O632" s="278">
        <v>630</v>
      </c>
      <c r="P632" s="278">
        <v>0</v>
      </c>
      <c r="Q632" s="278">
        <f t="shared" si="66"/>
        <v>630</v>
      </c>
      <c r="R632" s="279">
        <v>0</v>
      </c>
    </row>
    <row r="633" spans="1:18" x14ac:dyDescent="0.25">
      <c r="A633">
        <v>631</v>
      </c>
      <c r="B633">
        <f>ROUNDUP(Commercial_Industrial_Requirements[[#This Row],[Total Parking Spaces]]*0.2,0.1)</f>
        <v>127</v>
      </c>
      <c r="C633">
        <f>ROUNDUP(Commercial_Industrial_Requirements[[#This Row],['# EV Capable Spaces]]*0.25,0.1)</f>
        <v>32</v>
      </c>
      <c r="E633">
        <v>631</v>
      </c>
      <c r="F633">
        <f t="shared" si="67"/>
        <v>64</v>
      </c>
      <c r="G633">
        <f t="shared" si="68"/>
        <v>158</v>
      </c>
      <c r="H633">
        <v>0</v>
      </c>
      <c r="J633">
        <v>631</v>
      </c>
      <c r="K633">
        <f t="shared" si="63"/>
        <v>64</v>
      </c>
      <c r="L633">
        <f t="shared" si="64"/>
        <v>158</v>
      </c>
      <c r="M633">
        <f t="shared" si="65"/>
        <v>32</v>
      </c>
      <c r="O633" s="278">
        <v>631</v>
      </c>
      <c r="P633" s="278">
        <v>0</v>
      </c>
      <c r="Q633" s="278">
        <f t="shared" si="66"/>
        <v>631</v>
      </c>
      <c r="R633" s="279">
        <v>0</v>
      </c>
    </row>
    <row r="634" spans="1:18" x14ac:dyDescent="0.25">
      <c r="A634">
        <v>632</v>
      </c>
      <c r="B634">
        <f>ROUNDUP(Commercial_Industrial_Requirements[[#This Row],[Total Parking Spaces]]*0.2,0.1)</f>
        <v>127</v>
      </c>
      <c r="C634">
        <f>ROUNDUP(Commercial_Industrial_Requirements[[#This Row],['# EV Capable Spaces]]*0.25,0.1)</f>
        <v>32</v>
      </c>
      <c r="E634">
        <v>632</v>
      </c>
      <c r="F634">
        <f t="shared" si="67"/>
        <v>64</v>
      </c>
      <c r="G634">
        <f t="shared" si="68"/>
        <v>158</v>
      </c>
      <c r="H634">
        <v>0</v>
      </c>
      <c r="J634">
        <v>632</v>
      </c>
      <c r="K634">
        <f t="shared" si="63"/>
        <v>64</v>
      </c>
      <c r="L634">
        <f t="shared" si="64"/>
        <v>158</v>
      </c>
      <c r="M634">
        <f t="shared" si="65"/>
        <v>32</v>
      </c>
      <c r="O634" s="278">
        <v>632</v>
      </c>
      <c r="P634" s="278">
        <v>0</v>
      </c>
      <c r="Q634" s="278">
        <f t="shared" si="66"/>
        <v>632</v>
      </c>
      <c r="R634" s="279">
        <v>0</v>
      </c>
    </row>
    <row r="635" spans="1:18" x14ac:dyDescent="0.25">
      <c r="A635">
        <v>633</v>
      </c>
      <c r="B635">
        <f>ROUNDUP(Commercial_Industrial_Requirements[[#This Row],[Total Parking Spaces]]*0.2,0.1)</f>
        <v>127</v>
      </c>
      <c r="C635">
        <f>ROUNDUP(Commercial_Industrial_Requirements[[#This Row],['# EV Capable Spaces]]*0.25,0.1)</f>
        <v>32</v>
      </c>
      <c r="E635">
        <v>633</v>
      </c>
      <c r="F635">
        <f t="shared" si="67"/>
        <v>64</v>
      </c>
      <c r="G635">
        <f t="shared" si="68"/>
        <v>159</v>
      </c>
      <c r="H635">
        <v>0</v>
      </c>
      <c r="J635">
        <v>633</v>
      </c>
      <c r="K635">
        <f t="shared" si="63"/>
        <v>64</v>
      </c>
      <c r="L635">
        <f t="shared" si="64"/>
        <v>159</v>
      </c>
      <c r="M635">
        <f t="shared" si="65"/>
        <v>32</v>
      </c>
      <c r="O635" s="278">
        <v>633</v>
      </c>
      <c r="P635" s="278">
        <v>0</v>
      </c>
      <c r="Q635" s="278">
        <f t="shared" si="66"/>
        <v>633</v>
      </c>
      <c r="R635" s="279">
        <v>0</v>
      </c>
    </row>
    <row r="636" spans="1:18" x14ac:dyDescent="0.25">
      <c r="A636">
        <v>634</v>
      </c>
      <c r="B636">
        <f>ROUNDUP(Commercial_Industrial_Requirements[[#This Row],[Total Parking Spaces]]*0.2,0.1)</f>
        <v>127</v>
      </c>
      <c r="C636">
        <f>ROUNDUP(Commercial_Industrial_Requirements[[#This Row],['# EV Capable Spaces]]*0.25,0.1)</f>
        <v>32</v>
      </c>
      <c r="E636">
        <v>634</v>
      </c>
      <c r="F636">
        <f t="shared" si="67"/>
        <v>64</v>
      </c>
      <c r="G636">
        <f t="shared" si="68"/>
        <v>159</v>
      </c>
      <c r="H636">
        <v>0</v>
      </c>
      <c r="J636">
        <v>634</v>
      </c>
      <c r="K636">
        <f t="shared" si="63"/>
        <v>64</v>
      </c>
      <c r="L636">
        <f t="shared" si="64"/>
        <v>159</v>
      </c>
      <c r="M636">
        <f t="shared" si="65"/>
        <v>32</v>
      </c>
      <c r="O636" s="278">
        <v>634</v>
      </c>
      <c r="P636" s="278">
        <v>0</v>
      </c>
      <c r="Q636" s="278">
        <f t="shared" si="66"/>
        <v>634</v>
      </c>
      <c r="R636" s="279">
        <v>0</v>
      </c>
    </row>
    <row r="637" spans="1:18" x14ac:dyDescent="0.25">
      <c r="A637">
        <v>635</v>
      </c>
      <c r="B637">
        <f>ROUNDUP(Commercial_Industrial_Requirements[[#This Row],[Total Parking Spaces]]*0.2,0.1)</f>
        <v>127</v>
      </c>
      <c r="C637">
        <f>ROUNDUP(Commercial_Industrial_Requirements[[#This Row],['# EV Capable Spaces]]*0.25,0.1)</f>
        <v>32</v>
      </c>
      <c r="E637">
        <v>635</v>
      </c>
      <c r="F637">
        <f t="shared" si="67"/>
        <v>64</v>
      </c>
      <c r="G637">
        <f t="shared" si="68"/>
        <v>159</v>
      </c>
      <c r="H637">
        <v>0</v>
      </c>
      <c r="J637">
        <v>635</v>
      </c>
      <c r="K637">
        <f t="shared" si="63"/>
        <v>64</v>
      </c>
      <c r="L637">
        <f t="shared" si="64"/>
        <v>159</v>
      </c>
      <c r="M637">
        <f t="shared" si="65"/>
        <v>32</v>
      </c>
      <c r="O637" s="278">
        <v>635</v>
      </c>
      <c r="P637" s="278">
        <v>0</v>
      </c>
      <c r="Q637" s="278">
        <f t="shared" si="66"/>
        <v>635</v>
      </c>
      <c r="R637" s="279">
        <v>0</v>
      </c>
    </row>
    <row r="638" spans="1:18" x14ac:dyDescent="0.25">
      <c r="A638">
        <v>636</v>
      </c>
      <c r="B638">
        <f>ROUNDUP(Commercial_Industrial_Requirements[[#This Row],[Total Parking Spaces]]*0.2,0.1)</f>
        <v>128</v>
      </c>
      <c r="C638">
        <f>ROUNDUP(Commercial_Industrial_Requirements[[#This Row],['# EV Capable Spaces]]*0.25,0.1)</f>
        <v>32</v>
      </c>
      <c r="E638">
        <v>636</v>
      </c>
      <c r="F638">
        <f t="shared" si="67"/>
        <v>64</v>
      </c>
      <c r="G638">
        <f t="shared" si="68"/>
        <v>159</v>
      </c>
      <c r="H638">
        <v>0</v>
      </c>
      <c r="J638">
        <v>636</v>
      </c>
      <c r="K638">
        <f t="shared" si="63"/>
        <v>64</v>
      </c>
      <c r="L638">
        <f t="shared" si="64"/>
        <v>159</v>
      </c>
      <c r="M638">
        <f t="shared" si="65"/>
        <v>32</v>
      </c>
      <c r="O638" s="278">
        <v>636</v>
      </c>
      <c r="P638" s="278">
        <v>0</v>
      </c>
      <c r="Q638" s="278">
        <f t="shared" si="66"/>
        <v>636</v>
      </c>
      <c r="R638" s="279">
        <v>0</v>
      </c>
    </row>
    <row r="639" spans="1:18" x14ac:dyDescent="0.25">
      <c r="A639">
        <v>637</v>
      </c>
      <c r="B639">
        <f>ROUNDUP(Commercial_Industrial_Requirements[[#This Row],[Total Parking Spaces]]*0.2,0.1)</f>
        <v>128</v>
      </c>
      <c r="C639">
        <f>ROUNDUP(Commercial_Industrial_Requirements[[#This Row],['# EV Capable Spaces]]*0.25,0.1)</f>
        <v>32</v>
      </c>
      <c r="E639">
        <v>637</v>
      </c>
      <c r="F639">
        <f t="shared" si="67"/>
        <v>64</v>
      </c>
      <c r="G639">
        <f t="shared" si="68"/>
        <v>160</v>
      </c>
      <c r="H639">
        <v>0</v>
      </c>
      <c r="J639">
        <v>637</v>
      </c>
      <c r="K639">
        <f t="shared" si="63"/>
        <v>64</v>
      </c>
      <c r="L639">
        <f t="shared" si="64"/>
        <v>160</v>
      </c>
      <c r="M639">
        <f t="shared" si="65"/>
        <v>32</v>
      </c>
      <c r="O639" s="278">
        <v>637</v>
      </c>
      <c r="P639" s="278">
        <v>0</v>
      </c>
      <c r="Q639" s="278">
        <f t="shared" si="66"/>
        <v>637</v>
      </c>
      <c r="R639" s="279">
        <v>0</v>
      </c>
    </row>
    <row r="640" spans="1:18" x14ac:dyDescent="0.25">
      <c r="A640">
        <v>638</v>
      </c>
      <c r="B640">
        <f>ROUNDUP(Commercial_Industrial_Requirements[[#This Row],[Total Parking Spaces]]*0.2,0.1)</f>
        <v>128</v>
      </c>
      <c r="C640">
        <f>ROUNDUP(Commercial_Industrial_Requirements[[#This Row],['# EV Capable Spaces]]*0.25,0.1)</f>
        <v>32</v>
      </c>
      <c r="E640">
        <v>638</v>
      </c>
      <c r="F640">
        <f t="shared" si="67"/>
        <v>64</v>
      </c>
      <c r="G640">
        <f t="shared" si="68"/>
        <v>160</v>
      </c>
      <c r="H640">
        <v>0</v>
      </c>
      <c r="J640">
        <v>638</v>
      </c>
      <c r="K640">
        <f t="shared" si="63"/>
        <v>64</v>
      </c>
      <c r="L640">
        <f t="shared" si="64"/>
        <v>160</v>
      </c>
      <c r="M640">
        <f t="shared" si="65"/>
        <v>32</v>
      </c>
      <c r="O640" s="278">
        <v>638</v>
      </c>
      <c r="P640" s="278">
        <v>0</v>
      </c>
      <c r="Q640" s="278">
        <f t="shared" si="66"/>
        <v>638</v>
      </c>
      <c r="R640" s="279">
        <v>0</v>
      </c>
    </row>
    <row r="641" spans="1:18" x14ac:dyDescent="0.25">
      <c r="A641">
        <v>639</v>
      </c>
      <c r="B641">
        <f>ROUNDUP(Commercial_Industrial_Requirements[[#This Row],[Total Parking Spaces]]*0.2,0.1)</f>
        <v>128</v>
      </c>
      <c r="C641">
        <f>ROUNDUP(Commercial_Industrial_Requirements[[#This Row],['# EV Capable Spaces]]*0.25,0.1)</f>
        <v>32</v>
      </c>
      <c r="E641">
        <v>639</v>
      </c>
      <c r="F641">
        <f t="shared" si="67"/>
        <v>64</v>
      </c>
      <c r="G641">
        <f t="shared" si="68"/>
        <v>160</v>
      </c>
      <c r="H641">
        <v>0</v>
      </c>
      <c r="J641">
        <v>639</v>
      </c>
      <c r="K641">
        <f t="shared" si="63"/>
        <v>64</v>
      </c>
      <c r="L641">
        <f t="shared" si="64"/>
        <v>160</v>
      </c>
      <c r="M641">
        <f t="shared" si="65"/>
        <v>32</v>
      </c>
      <c r="O641" s="278">
        <v>639</v>
      </c>
      <c r="P641" s="278">
        <v>0</v>
      </c>
      <c r="Q641" s="278">
        <f t="shared" si="66"/>
        <v>639</v>
      </c>
      <c r="R641" s="279">
        <v>0</v>
      </c>
    </row>
    <row r="642" spans="1:18" x14ac:dyDescent="0.25">
      <c r="A642">
        <v>640</v>
      </c>
      <c r="B642">
        <f>ROUNDUP(Commercial_Industrial_Requirements[[#This Row],[Total Parking Spaces]]*0.2,0.1)</f>
        <v>128</v>
      </c>
      <c r="C642">
        <f>ROUNDUP(Commercial_Industrial_Requirements[[#This Row],['# EV Capable Spaces]]*0.25,0.1)</f>
        <v>32</v>
      </c>
      <c r="E642">
        <v>640</v>
      </c>
      <c r="F642">
        <f t="shared" si="67"/>
        <v>64</v>
      </c>
      <c r="G642">
        <f t="shared" si="68"/>
        <v>160</v>
      </c>
      <c r="H642">
        <v>0</v>
      </c>
      <c r="J642">
        <v>640</v>
      </c>
      <c r="K642">
        <f t="shared" si="63"/>
        <v>64</v>
      </c>
      <c r="L642">
        <f t="shared" si="64"/>
        <v>160</v>
      </c>
      <c r="M642">
        <f t="shared" si="65"/>
        <v>32</v>
      </c>
      <c r="O642" s="278">
        <v>640</v>
      </c>
      <c r="P642" s="278">
        <v>0</v>
      </c>
      <c r="Q642" s="278">
        <f t="shared" si="66"/>
        <v>640</v>
      </c>
      <c r="R642" s="279">
        <v>0</v>
      </c>
    </row>
    <row r="643" spans="1:18" x14ac:dyDescent="0.25">
      <c r="A643">
        <v>641</v>
      </c>
      <c r="B643">
        <f>ROUNDUP(Commercial_Industrial_Requirements[[#This Row],[Total Parking Spaces]]*0.2,0.1)</f>
        <v>129</v>
      </c>
      <c r="C643">
        <f>ROUNDUP(Commercial_Industrial_Requirements[[#This Row],['# EV Capable Spaces]]*0.25,0.1)</f>
        <v>33</v>
      </c>
      <c r="E643">
        <v>641</v>
      </c>
      <c r="F643">
        <f t="shared" si="67"/>
        <v>65</v>
      </c>
      <c r="G643">
        <f t="shared" si="68"/>
        <v>161</v>
      </c>
      <c r="H643">
        <v>0</v>
      </c>
      <c r="J643">
        <v>641</v>
      </c>
      <c r="K643">
        <f t="shared" si="63"/>
        <v>65</v>
      </c>
      <c r="L643">
        <f t="shared" si="64"/>
        <v>161</v>
      </c>
      <c r="M643">
        <f t="shared" si="65"/>
        <v>33</v>
      </c>
      <c r="O643" s="278">
        <v>641</v>
      </c>
      <c r="P643" s="278">
        <v>0</v>
      </c>
      <c r="Q643" s="278">
        <f t="shared" si="66"/>
        <v>641</v>
      </c>
      <c r="R643" s="279">
        <v>0</v>
      </c>
    </row>
    <row r="644" spans="1:18" x14ac:dyDescent="0.25">
      <c r="A644">
        <v>642</v>
      </c>
      <c r="B644">
        <f>ROUNDUP(Commercial_Industrial_Requirements[[#This Row],[Total Parking Spaces]]*0.2,0.1)</f>
        <v>129</v>
      </c>
      <c r="C644">
        <f>ROUNDUP(Commercial_Industrial_Requirements[[#This Row],['# EV Capable Spaces]]*0.25,0.1)</f>
        <v>33</v>
      </c>
      <c r="E644">
        <v>642</v>
      </c>
      <c r="F644">
        <f t="shared" si="67"/>
        <v>65</v>
      </c>
      <c r="G644">
        <f t="shared" si="68"/>
        <v>161</v>
      </c>
      <c r="H644">
        <v>0</v>
      </c>
      <c r="J644">
        <v>642</v>
      </c>
      <c r="K644">
        <f t="shared" si="63"/>
        <v>65</v>
      </c>
      <c r="L644">
        <f t="shared" si="64"/>
        <v>161</v>
      </c>
      <c r="M644">
        <f t="shared" si="65"/>
        <v>33</v>
      </c>
      <c r="O644" s="278">
        <v>642</v>
      </c>
      <c r="P644" s="278">
        <v>0</v>
      </c>
      <c r="Q644" s="278">
        <f t="shared" si="66"/>
        <v>642</v>
      </c>
      <c r="R644" s="279">
        <v>0</v>
      </c>
    </row>
    <row r="645" spans="1:18" x14ac:dyDescent="0.25">
      <c r="A645">
        <v>643</v>
      </c>
      <c r="B645">
        <f>ROUNDUP(Commercial_Industrial_Requirements[[#This Row],[Total Parking Spaces]]*0.2,0.1)</f>
        <v>129</v>
      </c>
      <c r="C645">
        <f>ROUNDUP(Commercial_Industrial_Requirements[[#This Row],['# EV Capable Spaces]]*0.25,0.1)</f>
        <v>33</v>
      </c>
      <c r="E645">
        <v>643</v>
      </c>
      <c r="F645">
        <f t="shared" si="67"/>
        <v>65</v>
      </c>
      <c r="G645">
        <f t="shared" si="68"/>
        <v>161</v>
      </c>
      <c r="H645">
        <v>0</v>
      </c>
      <c r="J645">
        <v>643</v>
      </c>
      <c r="K645">
        <f t="shared" si="63"/>
        <v>65</v>
      </c>
      <c r="L645">
        <f t="shared" si="64"/>
        <v>161</v>
      </c>
      <c r="M645">
        <f t="shared" si="65"/>
        <v>33</v>
      </c>
      <c r="O645" s="278">
        <v>643</v>
      </c>
      <c r="P645" s="278">
        <v>0</v>
      </c>
      <c r="Q645" s="278">
        <f t="shared" si="66"/>
        <v>643</v>
      </c>
      <c r="R645" s="279">
        <v>0</v>
      </c>
    </row>
    <row r="646" spans="1:18" x14ac:dyDescent="0.25">
      <c r="A646">
        <v>644</v>
      </c>
      <c r="B646">
        <f>ROUNDUP(Commercial_Industrial_Requirements[[#This Row],[Total Parking Spaces]]*0.2,0.1)</f>
        <v>129</v>
      </c>
      <c r="C646">
        <f>ROUNDUP(Commercial_Industrial_Requirements[[#This Row],['# EV Capable Spaces]]*0.25,0.1)</f>
        <v>33</v>
      </c>
      <c r="E646">
        <v>644</v>
      </c>
      <c r="F646">
        <f t="shared" si="67"/>
        <v>65</v>
      </c>
      <c r="G646">
        <f t="shared" si="68"/>
        <v>161</v>
      </c>
      <c r="H646">
        <v>0</v>
      </c>
      <c r="J646">
        <v>644</v>
      </c>
      <c r="K646">
        <f t="shared" si="63"/>
        <v>65</v>
      </c>
      <c r="L646">
        <f t="shared" si="64"/>
        <v>161</v>
      </c>
      <c r="M646">
        <f t="shared" si="65"/>
        <v>33</v>
      </c>
      <c r="O646" s="278">
        <v>644</v>
      </c>
      <c r="P646" s="278">
        <v>0</v>
      </c>
      <c r="Q646" s="278">
        <f t="shared" si="66"/>
        <v>644</v>
      </c>
      <c r="R646" s="279">
        <v>0</v>
      </c>
    </row>
    <row r="647" spans="1:18" x14ac:dyDescent="0.25">
      <c r="A647">
        <v>645</v>
      </c>
      <c r="B647">
        <f>ROUNDUP(Commercial_Industrial_Requirements[[#This Row],[Total Parking Spaces]]*0.2,0.1)</f>
        <v>129</v>
      </c>
      <c r="C647">
        <f>ROUNDUP(Commercial_Industrial_Requirements[[#This Row],['# EV Capable Spaces]]*0.25,0.1)</f>
        <v>33</v>
      </c>
      <c r="E647">
        <v>645</v>
      </c>
      <c r="F647">
        <f t="shared" si="67"/>
        <v>65</v>
      </c>
      <c r="G647">
        <f t="shared" si="68"/>
        <v>162</v>
      </c>
      <c r="H647">
        <v>0</v>
      </c>
      <c r="J647">
        <v>645</v>
      </c>
      <c r="K647">
        <f t="shared" si="63"/>
        <v>65</v>
      </c>
      <c r="L647">
        <f t="shared" si="64"/>
        <v>162</v>
      </c>
      <c r="M647">
        <f t="shared" si="65"/>
        <v>33</v>
      </c>
      <c r="O647" s="278">
        <v>645</v>
      </c>
      <c r="P647" s="278">
        <v>0</v>
      </c>
      <c r="Q647" s="278">
        <f t="shared" si="66"/>
        <v>645</v>
      </c>
      <c r="R647" s="279">
        <v>0</v>
      </c>
    </row>
    <row r="648" spans="1:18" x14ac:dyDescent="0.25">
      <c r="A648">
        <v>646</v>
      </c>
      <c r="B648">
        <f>ROUNDUP(Commercial_Industrial_Requirements[[#This Row],[Total Parking Spaces]]*0.2,0.1)</f>
        <v>130</v>
      </c>
      <c r="C648">
        <f>ROUNDUP(Commercial_Industrial_Requirements[[#This Row],['# EV Capable Spaces]]*0.25,0.1)</f>
        <v>33</v>
      </c>
      <c r="E648">
        <v>646</v>
      </c>
      <c r="F648">
        <f t="shared" si="67"/>
        <v>65</v>
      </c>
      <c r="G648">
        <f t="shared" si="68"/>
        <v>162</v>
      </c>
      <c r="H648">
        <v>0</v>
      </c>
      <c r="J648">
        <v>646</v>
      </c>
      <c r="K648">
        <f t="shared" si="63"/>
        <v>65</v>
      </c>
      <c r="L648">
        <f t="shared" si="64"/>
        <v>162</v>
      </c>
      <c r="M648">
        <f t="shared" si="65"/>
        <v>33</v>
      </c>
      <c r="O648" s="278">
        <v>646</v>
      </c>
      <c r="P648" s="278">
        <v>0</v>
      </c>
      <c r="Q648" s="278">
        <f t="shared" si="66"/>
        <v>646</v>
      </c>
      <c r="R648" s="279">
        <v>0</v>
      </c>
    </row>
    <row r="649" spans="1:18" x14ac:dyDescent="0.25">
      <c r="A649">
        <v>647</v>
      </c>
      <c r="B649">
        <f>ROUNDUP(Commercial_Industrial_Requirements[[#This Row],[Total Parking Spaces]]*0.2,0.1)</f>
        <v>130</v>
      </c>
      <c r="C649">
        <f>ROUNDUP(Commercial_Industrial_Requirements[[#This Row],['# EV Capable Spaces]]*0.25,0.1)</f>
        <v>33</v>
      </c>
      <c r="E649">
        <v>647</v>
      </c>
      <c r="F649">
        <f t="shared" si="67"/>
        <v>65</v>
      </c>
      <c r="G649">
        <f t="shared" si="68"/>
        <v>162</v>
      </c>
      <c r="H649">
        <v>0</v>
      </c>
      <c r="J649">
        <v>647</v>
      </c>
      <c r="K649">
        <f t="shared" si="63"/>
        <v>65</v>
      </c>
      <c r="L649">
        <f t="shared" si="64"/>
        <v>162</v>
      </c>
      <c r="M649">
        <f t="shared" si="65"/>
        <v>33</v>
      </c>
      <c r="O649" s="278">
        <v>647</v>
      </c>
      <c r="P649" s="278">
        <v>0</v>
      </c>
      <c r="Q649" s="278">
        <f t="shared" si="66"/>
        <v>647</v>
      </c>
      <c r="R649" s="279">
        <v>0</v>
      </c>
    </row>
    <row r="650" spans="1:18" x14ac:dyDescent="0.25">
      <c r="A650">
        <v>648</v>
      </c>
      <c r="B650">
        <f>ROUNDUP(Commercial_Industrial_Requirements[[#This Row],[Total Parking Spaces]]*0.2,0.1)</f>
        <v>130</v>
      </c>
      <c r="C650">
        <f>ROUNDUP(Commercial_Industrial_Requirements[[#This Row],['# EV Capable Spaces]]*0.25,0.1)</f>
        <v>33</v>
      </c>
      <c r="E650">
        <v>648</v>
      </c>
      <c r="F650">
        <f t="shared" si="67"/>
        <v>65</v>
      </c>
      <c r="G650">
        <f t="shared" si="68"/>
        <v>162</v>
      </c>
      <c r="H650">
        <v>0</v>
      </c>
      <c r="J650">
        <v>648</v>
      </c>
      <c r="K650">
        <f t="shared" ref="K650:K713" si="69">ROUNDUP(J650*0.1,0.1)</f>
        <v>65</v>
      </c>
      <c r="L650">
        <f t="shared" ref="L650:L713" si="70">ROUNDUP(J650*0.25,0.1)</f>
        <v>162</v>
      </c>
      <c r="M650">
        <f t="shared" ref="M650:M713" si="71">ROUNDUP(J650*0.05,0.1)</f>
        <v>33</v>
      </c>
      <c r="O650" s="278">
        <v>648</v>
      </c>
      <c r="P650" s="278">
        <v>0</v>
      </c>
      <c r="Q650" s="278">
        <f t="shared" si="66"/>
        <v>648</v>
      </c>
      <c r="R650" s="279">
        <v>0</v>
      </c>
    </row>
    <row r="651" spans="1:18" x14ac:dyDescent="0.25">
      <c r="A651">
        <v>649</v>
      </c>
      <c r="B651">
        <f>ROUNDUP(Commercial_Industrial_Requirements[[#This Row],[Total Parking Spaces]]*0.2,0.1)</f>
        <v>130</v>
      </c>
      <c r="C651">
        <f>ROUNDUP(Commercial_Industrial_Requirements[[#This Row],['# EV Capable Spaces]]*0.25,0.1)</f>
        <v>33</v>
      </c>
      <c r="E651">
        <v>649</v>
      </c>
      <c r="F651">
        <f t="shared" si="67"/>
        <v>65</v>
      </c>
      <c r="G651">
        <f t="shared" si="68"/>
        <v>163</v>
      </c>
      <c r="H651">
        <v>0</v>
      </c>
      <c r="J651">
        <v>649</v>
      </c>
      <c r="K651">
        <f t="shared" si="69"/>
        <v>65</v>
      </c>
      <c r="L651">
        <f t="shared" si="70"/>
        <v>163</v>
      </c>
      <c r="M651">
        <f t="shared" si="71"/>
        <v>33</v>
      </c>
      <c r="O651" s="278">
        <v>649</v>
      </c>
      <c r="P651" s="278">
        <v>0</v>
      </c>
      <c r="Q651" s="278">
        <f t="shared" si="66"/>
        <v>649</v>
      </c>
      <c r="R651" s="279">
        <v>0</v>
      </c>
    </row>
    <row r="652" spans="1:18" x14ac:dyDescent="0.25">
      <c r="A652">
        <v>650</v>
      </c>
      <c r="B652">
        <f>ROUNDUP(Commercial_Industrial_Requirements[[#This Row],[Total Parking Spaces]]*0.2,0.1)</f>
        <v>130</v>
      </c>
      <c r="C652">
        <f>ROUNDUP(Commercial_Industrial_Requirements[[#This Row],['# EV Capable Spaces]]*0.25,0.1)</f>
        <v>33</v>
      </c>
      <c r="E652">
        <v>650</v>
      </c>
      <c r="F652">
        <f t="shared" si="67"/>
        <v>65</v>
      </c>
      <c r="G652">
        <f t="shared" si="68"/>
        <v>163</v>
      </c>
      <c r="H652">
        <v>0</v>
      </c>
      <c r="J652">
        <v>650</v>
      </c>
      <c r="K652">
        <f t="shared" si="69"/>
        <v>65</v>
      </c>
      <c r="L652">
        <f t="shared" si="70"/>
        <v>163</v>
      </c>
      <c r="M652">
        <f t="shared" si="71"/>
        <v>33</v>
      </c>
      <c r="O652" s="278">
        <v>650</v>
      </c>
      <c r="P652" s="278">
        <v>0</v>
      </c>
      <c r="Q652" s="278">
        <f t="shared" si="66"/>
        <v>650</v>
      </c>
      <c r="R652" s="279">
        <v>0</v>
      </c>
    </row>
    <row r="653" spans="1:18" x14ac:dyDescent="0.25">
      <c r="A653">
        <v>651</v>
      </c>
      <c r="B653">
        <f>ROUNDUP(Commercial_Industrial_Requirements[[#This Row],[Total Parking Spaces]]*0.2,0.1)</f>
        <v>131</v>
      </c>
      <c r="C653">
        <f>ROUNDUP(Commercial_Industrial_Requirements[[#This Row],['# EV Capable Spaces]]*0.25,0.1)</f>
        <v>33</v>
      </c>
      <c r="E653">
        <v>651</v>
      </c>
      <c r="F653">
        <f t="shared" si="67"/>
        <v>66</v>
      </c>
      <c r="G653">
        <f t="shared" si="68"/>
        <v>163</v>
      </c>
      <c r="H653">
        <v>0</v>
      </c>
      <c r="J653">
        <v>651</v>
      </c>
      <c r="K653">
        <f t="shared" si="69"/>
        <v>66</v>
      </c>
      <c r="L653">
        <f t="shared" si="70"/>
        <v>163</v>
      </c>
      <c r="M653">
        <f t="shared" si="71"/>
        <v>33</v>
      </c>
      <c r="O653" s="278">
        <v>651</v>
      </c>
      <c r="P653" s="278">
        <v>0</v>
      </c>
      <c r="Q653" s="278">
        <f t="shared" si="66"/>
        <v>651</v>
      </c>
      <c r="R653" s="279">
        <v>0</v>
      </c>
    </row>
    <row r="654" spans="1:18" x14ac:dyDescent="0.25">
      <c r="A654">
        <v>652</v>
      </c>
      <c r="B654">
        <f>ROUNDUP(Commercial_Industrial_Requirements[[#This Row],[Total Parking Spaces]]*0.2,0.1)</f>
        <v>131</v>
      </c>
      <c r="C654">
        <f>ROUNDUP(Commercial_Industrial_Requirements[[#This Row],['# EV Capable Spaces]]*0.25,0.1)</f>
        <v>33</v>
      </c>
      <c r="E654">
        <v>652</v>
      </c>
      <c r="F654">
        <f t="shared" si="67"/>
        <v>66</v>
      </c>
      <c r="G654">
        <f t="shared" si="68"/>
        <v>163</v>
      </c>
      <c r="H654">
        <v>0</v>
      </c>
      <c r="J654">
        <v>652</v>
      </c>
      <c r="K654">
        <f t="shared" si="69"/>
        <v>66</v>
      </c>
      <c r="L654">
        <f t="shared" si="70"/>
        <v>163</v>
      </c>
      <c r="M654">
        <f t="shared" si="71"/>
        <v>33</v>
      </c>
      <c r="O654" s="278">
        <v>652</v>
      </c>
      <c r="P654" s="278">
        <v>0</v>
      </c>
      <c r="Q654" s="278">
        <f t="shared" si="66"/>
        <v>652</v>
      </c>
      <c r="R654" s="279">
        <v>0</v>
      </c>
    </row>
    <row r="655" spans="1:18" x14ac:dyDescent="0.25">
      <c r="A655">
        <v>653</v>
      </c>
      <c r="B655">
        <f>ROUNDUP(Commercial_Industrial_Requirements[[#This Row],[Total Parking Spaces]]*0.2,0.1)</f>
        <v>131</v>
      </c>
      <c r="C655">
        <f>ROUNDUP(Commercial_Industrial_Requirements[[#This Row],['# EV Capable Spaces]]*0.25,0.1)</f>
        <v>33</v>
      </c>
      <c r="E655">
        <v>653</v>
      </c>
      <c r="F655">
        <f t="shared" si="67"/>
        <v>66</v>
      </c>
      <c r="G655">
        <f t="shared" si="68"/>
        <v>164</v>
      </c>
      <c r="H655">
        <v>0</v>
      </c>
      <c r="J655">
        <v>653</v>
      </c>
      <c r="K655">
        <f t="shared" si="69"/>
        <v>66</v>
      </c>
      <c r="L655">
        <f t="shared" si="70"/>
        <v>164</v>
      </c>
      <c r="M655">
        <f t="shared" si="71"/>
        <v>33</v>
      </c>
      <c r="O655" s="278">
        <v>653</v>
      </c>
      <c r="P655" s="278">
        <v>0</v>
      </c>
      <c r="Q655" s="278">
        <f t="shared" si="66"/>
        <v>653</v>
      </c>
      <c r="R655" s="279">
        <v>0</v>
      </c>
    </row>
    <row r="656" spans="1:18" x14ac:dyDescent="0.25">
      <c r="A656">
        <v>654</v>
      </c>
      <c r="B656">
        <f>ROUNDUP(Commercial_Industrial_Requirements[[#This Row],[Total Parking Spaces]]*0.2,0.1)</f>
        <v>131</v>
      </c>
      <c r="C656">
        <f>ROUNDUP(Commercial_Industrial_Requirements[[#This Row],['# EV Capable Spaces]]*0.25,0.1)</f>
        <v>33</v>
      </c>
      <c r="E656">
        <v>654</v>
      </c>
      <c r="F656">
        <f t="shared" si="67"/>
        <v>66</v>
      </c>
      <c r="G656">
        <f t="shared" si="68"/>
        <v>164</v>
      </c>
      <c r="H656">
        <v>0</v>
      </c>
      <c r="J656">
        <v>654</v>
      </c>
      <c r="K656">
        <f t="shared" si="69"/>
        <v>66</v>
      </c>
      <c r="L656">
        <f t="shared" si="70"/>
        <v>164</v>
      </c>
      <c r="M656">
        <f t="shared" si="71"/>
        <v>33</v>
      </c>
      <c r="O656" s="278">
        <v>654</v>
      </c>
      <c r="P656" s="278">
        <v>0</v>
      </c>
      <c r="Q656" s="278">
        <f t="shared" si="66"/>
        <v>654</v>
      </c>
      <c r="R656" s="279">
        <v>0</v>
      </c>
    </row>
    <row r="657" spans="1:18" x14ac:dyDescent="0.25">
      <c r="A657">
        <v>655</v>
      </c>
      <c r="B657">
        <f>ROUNDUP(Commercial_Industrial_Requirements[[#This Row],[Total Parking Spaces]]*0.2,0.1)</f>
        <v>131</v>
      </c>
      <c r="C657">
        <f>ROUNDUP(Commercial_Industrial_Requirements[[#This Row],['# EV Capable Spaces]]*0.25,0.1)</f>
        <v>33</v>
      </c>
      <c r="E657">
        <v>655</v>
      </c>
      <c r="F657">
        <f t="shared" si="67"/>
        <v>66</v>
      </c>
      <c r="G657">
        <f t="shared" si="68"/>
        <v>164</v>
      </c>
      <c r="H657">
        <v>0</v>
      </c>
      <c r="J657">
        <v>655</v>
      </c>
      <c r="K657">
        <f t="shared" si="69"/>
        <v>66</v>
      </c>
      <c r="L657">
        <f t="shared" si="70"/>
        <v>164</v>
      </c>
      <c r="M657">
        <f t="shared" si="71"/>
        <v>33</v>
      </c>
      <c r="O657" s="278">
        <v>655</v>
      </c>
      <c r="P657" s="278">
        <v>0</v>
      </c>
      <c r="Q657" s="278">
        <f t="shared" si="66"/>
        <v>655</v>
      </c>
      <c r="R657" s="279">
        <v>0</v>
      </c>
    </row>
    <row r="658" spans="1:18" x14ac:dyDescent="0.25">
      <c r="A658">
        <v>656</v>
      </c>
      <c r="B658">
        <f>ROUNDUP(Commercial_Industrial_Requirements[[#This Row],[Total Parking Spaces]]*0.2,0.1)</f>
        <v>132</v>
      </c>
      <c r="C658">
        <f>ROUNDUP(Commercial_Industrial_Requirements[[#This Row],['# EV Capable Spaces]]*0.25,0.1)</f>
        <v>33</v>
      </c>
      <c r="E658">
        <v>656</v>
      </c>
      <c r="F658">
        <f t="shared" si="67"/>
        <v>66</v>
      </c>
      <c r="G658">
        <f t="shared" si="68"/>
        <v>164</v>
      </c>
      <c r="H658">
        <v>0</v>
      </c>
      <c r="J658">
        <v>656</v>
      </c>
      <c r="K658">
        <f t="shared" si="69"/>
        <v>66</v>
      </c>
      <c r="L658">
        <f t="shared" si="70"/>
        <v>164</v>
      </c>
      <c r="M658">
        <f t="shared" si="71"/>
        <v>33</v>
      </c>
      <c r="O658" s="278">
        <v>656</v>
      </c>
      <c r="P658" s="278">
        <v>0</v>
      </c>
      <c r="Q658" s="278">
        <f t="shared" si="66"/>
        <v>656</v>
      </c>
      <c r="R658" s="279">
        <v>0</v>
      </c>
    </row>
    <row r="659" spans="1:18" x14ac:dyDescent="0.25">
      <c r="A659">
        <v>657</v>
      </c>
      <c r="B659">
        <f>ROUNDUP(Commercial_Industrial_Requirements[[#This Row],[Total Parking Spaces]]*0.2,0.1)</f>
        <v>132</v>
      </c>
      <c r="C659">
        <f>ROUNDUP(Commercial_Industrial_Requirements[[#This Row],['# EV Capable Spaces]]*0.25,0.1)</f>
        <v>33</v>
      </c>
      <c r="E659">
        <v>657</v>
      </c>
      <c r="F659">
        <f t="shared" si="67"/>
        <v>66</v>
      </c>
      <c r="G659">
        <f t="shared" si="68"/>
        <v>165</v>
      </c>
      <c r="H659">
        <v>0</v>
      </c>
      <c r="J659">
        <v>657</v>
      </c>
      <c r="K659">
        <f t="shared" si="69"/>
        <v>66</v>
      </c>
      <c r="L659">
        <f t="shared" si="70"/>
        <v>165</v>
      </c>
      <c r="M659">
        <f t="shared" si="71"/>
        <v>33</v>
      </c>
      <c r="O659" s="278">
        <v>657</v>
      </c>
      <c r="P659" s="278">
        <v>0</v>
      </c>
      <c r="Q659" s="278">
        <f t="shared" ref="Q659:Q722" si="72">O659</f>
        <v>657</v>
      </c>
      <c r="R659" s="279">
        <v>0</v>
      </c>
    </row>
    <row r="660" spans="1:18" x14ac:dyDescent="0.25">
      <c r="A660">
        <v>658</v>
      </c>
      <c r="B660">
        <f>ROUNDUP(Commercial_Industrial_Requirements[[#This Row],[Total Parking Spaces]]*0.2,0.1)</f>
        <v>132</v>
      </c>
      <c r="C660">
        <f>ROUNDUP(Commercial_Industrial_Requirements[[#This Row],['# EV Capable Spaces]]*0.25,0.1)</f>
        <v>33</v>
      </c>
      <c r="E660">
        <v>658</v>
      </c>
      <c r="F660">
        <f t="shared" si="67"/>
        <v>66</v>
      </c>
      <c r="G660">
        <f t="shared" si="68"/>
        <v>165</v>
      </c>
      <c r="H660">
        <v>0</v>
      </c>
      <c r="J660">
        <v>658</v>
      </c>
      <c r="K660">
        <f t="shared" si="69"/>
        <v>66</v>
      </c>
      <c r="L660">
        <f t="shared" si="70"/>
        <v>165</v>
      </c>
      <c r="M660">
        <f t="shared" si="71"/>
        <v>33</v>
      </c>
      <c r="O660" s="278">
        <v>658</v>
      </c>
      <c r="P660" s="278">
        <v>0</v>
      </c>
      <c r="Q660" s="278">
        <f t="shared" si="72"/>
        <v>658</v>
      </c>
      <c r="R660" s="279">
        <v>0</v>
      </c>
    </row>
    <row r="661" spans="1:18" x14ac:dyDescent="0.25">
      <c r="A661">
        <v>659</v>
      </c>
      <c r="B661">
        <f>ROUNDUP(Commercial_Industrial_Requirements[[#This Row],[Total Parking Spaces]]*0.2,0.1)</f>
        <v>132</v>
      </c>
      <c r="C661">
        <f>ROUNDUP(Commercial_Industrial_Requirements[[#This Row],['# EV Capable Spaces]]*0.25,0.1)</f>
        <v>33</v>
      </c>
      <c r="E661">
        <v>659</v>
      </c>
      <c r="F661">
        <f t="shared" si="67"/>
        <v>66</v>
      </c>
      <c r="G661">
        <f t="shared" si="68"/>
        <v>165</v>
      </c>
      <c r="H661">
        <v>0</v>
      </c>
      <c r="J661">
        <v>659</v>
      </c>
      <c r="K661">
        <f t="shared" si="69"/>
        <v>66</v>
      </c>
      <c r="L661">
        <f t="shared" si="70"/>
        <v>165</v>
      </c>
      <c r="M661">
        <f t="shared" si="71"/>
        <v>33</v>
      </c>
      <c r="O661" s="278">
        <v>659</v>
      </c>
      <c r="P661" s="278">
        <v>0</v>
      </c>
      <c r="Q661" s="278">
        <f t="shared" si="72"/>
        <v>659</v>
      </c>
      <c r="R661" s="279">
        <v>0</v>
      </c>
    </row>
    <row r="662" spans="1:18" x14ac:dyDescent="0.25">
      <c r="A662">
        <v>660</v>
      </c>
      <c r="B662">
        <f>ROUNDUP(Commercial_Industrial_Requirements[[#This Row],[Total Parking Spaces]]*0.2,0.1)</f>
        <v>132</v>
      </c>
      <c r="C662">
        <f>ROUNDUP(Commercial_Industrial_Requirements[[#This Row],['# EV Capable Spaces]]*0.25,0.1)</f>
        <v>33</v>
      </c>
      <c r="E662">
        <v>660</v>
      </c>
      <c r="F662">
        <f t="shared" si="67"/>
        <v>66</v>
      </c>
      <c r="G662">
        <f t="shared" si="68"/>
        <v>165</v>
      </c>
      <c r="H662">
        <v>0</v>
      </c>
      <c r="J662">
        <v>660</v>
      </c>
      <c r="K662">
        <f t="shared" si="69"/>
        <v>66</v>
      </c>
      <c r="L662">
        <f t="shared" si="70"/>
        <v>165</v>
      </c>
      <c r="M662">
        <f t="shared" si="71"/>
        <v>33</v>
      </c>
      <c r="O662" s="278">
        <v>660</v>
      </c>
      <c r="P662" s="278">
        <v>0</v>
      </c>
      <c r="Q662" s="278">
        <f t="shared" si="72"/>
        <v>660</v>
      </c>
      <c r="R662" s="279">
        <v>0</v>
      </c>
    </row>
    <row r="663" spans="1:18" x14ac:dyDescent="0.25">
      <c r="A663">
        <v>661</v>
      </c>
      <c r="B663">
        <f>ROUNDUP(Commercial_Industrial_Requirements[[#This Row],[Total Parking Spaces]]*0.2,0.1)</f>
        <v>133</v>
      </c>
      <c r="C663">
        <f>ROUNDUP(Commercial_Industrial_Requirements[[#This Row],['# EV Capable Spaces]]*0.25,0.1)</f>
        <v>34</v>
      </c>
      <c r="E663">
        <v>661</v>
      </c>
      <c r="F663">
        <f t="shared" si="67"/>
        <v>67</v>
      </c>
      <c r="G663">
        <f t="shared" si="68"/>
        <v>166</v>
      </c>
      <c r="H663">
        <v>0</v>
      </c>
      <c r="J663">
        <v>661</v>
      </c>
      <c r="K663">
        <f t="shared" si="69"/>
        <v>67</v>
      </c>
      <c r="L663">
        <f t="shared" si="70"/>
        <v>166</v>
      </c>
      <c r="M663">
        <f t="shared" si="71"/>
        <v>34</v>
      </c>
      <c r="O663" s="278">
        <v>661</v>
      </c>
      <c r="P663" s="278">
        <v>0</v>
      </c>
      <c r="Q663" s="278">
        <f t="shared" si="72"/>
        <v>661</v>
      </c>
      <c r="R663" s="279">
        <v>0</v>
      </c>
    </row>
    <row r="664" spans="1:18" x14ac:dyDescent="0.25">
      <c r="A664">
        <v>662</v>
      </c>
      <c r="B664">
        <f>ROUNDUP(Commercial_Industrial_Requirements[[#This Row],[Total Parking Spaces]]*0.2,0.1)</f>
        <v>133</v>
      </c>
      <c r="C664">
        <f>ROUNDUP(Commercial_Industrial_Requirements[[#This Row],['# EV Capable Spaces]]*0.25,0.1)</f>
        <v>34</v>
      </c>
      <c r="E664">
        <v>662</v>
      </c>
      <c r="F664">
        <f t="shared" si="67"/>
        <v>67</v>
      </c>
      <c r="G664">
        <f t="shared" si="68"/>
        <v>166</v>
      </c>
      <c r="H664">
        <v>0</v>
      </c>
      <c r="J664">
        <v>662</v>
      </c>
      <c r="K664">
        <f t="shared" si="69"/>
        <v>67</v>
      </c>
      <c r="L664">
        <f t="shared" si="70"/>
        <v>166</v>
      </c>
      <c r="M664">
        <f t="shared" si="71"/>
        <v>34</v>
      </c>
      <c r="O664" s="278">
        <v>662</v>
      </c>
      <c r="P664" s="278">
        <v>0</v>
      </c>
      <c r="Q664" s="278">
        <f t="shared" si="72"/>
        <v>662</v>
      </c>
      <c r="R664" s="279">
        <v>0</v>
      </c>
    </row>
    <row r="665" spans="1:18" x14ac:dyDescent="0.25">
      <c r="A665">
        <v>663</v>
      </c>
      <c r="B665">
        <f>ROUNDUP(Commercial_Industrial_Requirements[[#This Row],[Total Parking Spaces]]*0.2,0.1)</f>
        <v>133</v>
      </c>
      <c r="C665">
        <f>ROUNDUP(Commercial_Industrial_Requirements[[#This Row],['# EV Capable Spaces]]*0.25,0.1)</f>
        <v>34</v>
      </c>
      <c r="E665">
        <v>663</v>
      </c>
      <c r="F665">
        <f t="shared" si="67"/>
        <v>67</v>
      </c>
      <c r="G665">
        <f t="shared" si="68"/>
        <v>166</v>
      </c>
      <c r="H665">
        <v>0</v>
      </c>
      <c r="J665">
        <v>663</v>
      </c>
      <c r="K665">
        <f t="shared" si="69"/>
        <v>67</v>
      </c>
      <c r="L665">
        <f t="shared" si="70"/>
        <v>166</v>
      </c>
      <c r="M665">
        <f t="shared" si="71"/>
        <v>34</v>
      </c>
      <c r="O665" s="278">
        <v>663</v>
      </c>
      <c r="P665" s="278">
        <v>0</v>
      </c>
      <c r="Q665" s="278">
        <f t="shared" si="72"/>
        <v>663</v>
      </c>
      <c r="R665" s="279">
        <v>0</v>
      </c>
    </row>
    <row r="666" spans="1:18" x14ac:dyDescent="0.25">
      <c r="A666">
        <v>664</v>
      </c>
      <c r="B666">
        <f>ROUNDUP(Commercial_Industrial_Requirements[[#This Row],[Total Parking Spaces]]*0.2,0.1)</f>
        <v>133</v>
      </c>
      <c r="C666">
        <f>ROUNDUP(Commercial_Industrial_Requirements[[#This Row],['# EV Capable Spaces]]*0.25,0.1)</f>
        <v>34</v>
      </c>
      <c r="E666">
        <v>664</v>
      </c>
      <c r="F666">
        <f t="shared" si="67"/>
        <v>67</v>
      </c>
      <c r="G666">
        <f t="shared" si="68"/>
        <v>166</v>
      </c>
      <c r="H666">
        <v>0</v>
      </c>
      <c r="J666">
        <v>664</v>
      </c>
      <c r="K666">
        <f t="shared" si="69"/>
        <v>67</v>
      </c>
      <c r="L666">
        <f t="shared" si="70"/>
        <v>166</v>
      </c>
      <c r="M666">
        <f t="shared" si="71"/>
        <v>34</v>
      </c>
      <c r="O666" s="278">
        <v>664</v>
      </c>
      <c r="P666" s="278">
        <v>0</v>
      </c>
      <c r="Q666" s="278">
        <f t="shared" si="72"/>
        <v>664</v>
      </c>
      <c r="R666" s="279">
        <v>0</v>
      </c>
    </row>
    <row r="667" spans="1:18" x14ac:dyDescent="0.25">
      <c r="A667">
        <v>665</v>
      </c>
      <c r="B667">
        <f>ROUNDUP(Commercial_Industrial_Requirements[[#This Row],[Total Parking Spaces]]*0.2,0.1)</f>
        <v>133</v>
      </c>
      <c r="C667">
        <f>ROUNDUP(Commercial_Industrial_Requirements[[#This Row],['# EV Capable Spaces]]*0.25,0.1)</f>
        <v>34</v>
      </c>
      <c r="E667">
        <v>665</v>
      </c>
      <c r="F667">
        <f t="shared" si="67"/>
        <v>67</v>
      </c>
      <c r="G667">
        <f t="shared" si="68"/>
        <v>167</v>
      </c>
      <c r="H667">
        <v>0</v>
      </c>
      <c r="J667">
        <v>665</v>
      </c>
      <c r="K667">
        <f t="shared" si="69"/>
        <v>67</v>
      </c>
      <c r="L667">
        <f t="shared" si="70"/>
        <v>167</v>
      </c>
      <c r="M667">
        <f t="shared" si="71"/>
        <v>34</v>
      </c>
      <c r="O667" s="278">
        <v>665</v>
      </c>
      <c r="P667" s="278">
        <v>0</v>
      </c>
      <c r="Q667" s="278">
        <f t="shared" si="72"/>
        <v>665</v>
      </c>
      <c r="R667" s="279">
        <v>0</v>
      </c>
    </row>
    <row r="668" spans="1:18" x14ac:dyDescent="0.25">
      <c r="A668">
        <v>666</v>
      </c>
      <c r="B668">
        <f>ROUNDUP(Commercial_Industrial_Requirements[[#This Row],[Total Parking Spaces]]*0.2,0.1)</f>
        <v>134</v>
      </c>
      <c r="C668">
        <f>ROUNDUP(Commercial_Industrial_Requirements[[#This Row],['# EV Capable Spaces]]*0.25,0.1)</f>
        <v>34</v>
      </c>
      <c r="E668">
        <v>666</v>
      </c>
      <c r="F668">
        <f t="shared" si="67"/>
        <v>67</v>
      </c>
      <c r="G668">
        <f t="shared" si="68"/>
        <v>167</v>
      </c>
      <c r="H668">
        <v>0</v>
      </c>
      <c r="J668">
        <v>666</v>
      </c>
      <c r="K668">
        <f t="shared" si="69"/>
        <v>67</v>
      </c>
      <c r="L668">
        <f t="shared" si="70"/>
        <v>167</v>
      </c>
      <c r="M668">
        <f t="shared" si="71"/>
        <v>34</v>
      </c>
      <c r="O668" s="278">
        <v>666</v>
      </c>
      <c r="P668" s="278">
        <v>0</v>
      </c>
      <c r="Q668" s="278">
        <f t="shared" si="72"/>
        <v>666</v>
      </c>
      <c r="R668" s="279">
        <v>0</v>
      </c>
    </row>
    <row r="669" spans="1:18" x14ac:dyDescent="0.25">
      <c r="A669">
        <v>667</v>
      </c>
      <c r="B669">
        <f>ROUNDUP(Commercial_Industrial_Requirements[[#This Row],[Total Parking Spaces]]*0.2,0.1)</f>
        <v>134</v>
      </c>
      <c r="C669">
        <f>ROUNDUP(Commercial_Industrial_Requirements[[#This Row],['# EV Capable Spaces]]*0.25,0.1)</f>
        <v>34</v>
      </c>
      <c r="E669">
        <v>667</v>
      </c>
      <c r="F669">
        <f t="shared" si="67"/>
        <v>67</v>
      </c>
      <c r="G669">
        <f t="shared" si="68"/>
        <v>167</v>
      </c>
      <c r="H669">
        <v>0</v>
      </c>
      <c r="J669">
        <v>667</v>
      </c>
      <c r="K669">
        <f t="shared" si="69"/>
        <v>67</v>
      </c>
      <c r="L669">
        <f t="shared" si="70"/>
        <v>167</v>
      </c>
      <c r="M669">
        <f t="shared" si="71"/>
        <v>34</v>
      </c>
      <c r="O669" s="278">
        <v>667</v>
      </c>
      <c r="P669" s="278">
        <v>0</v>
      </c>
      <c r="Q669" s="278">
        <f t="shared" si="72"/>
        <v>667</v>
      </c>
      <c r="R669" s="279">
        <v>0</v>
      </c>
    </row>
    <row r="670" spans="1:18" x14ac:dyDescent="0.25">
      <c r="A670">
        <v>668</v>
      </c>
      <c r="B670">
        <f>ROUNDUP(Commercial_Industrial_Requirements[[#This Row],[Total Parking Spaces]]*0.2,0.1)</f>
        <v>134</v>
      </c>
      <c r="C670">
        <f>ROUNDUP(Commercial_Industrial_Requirements[[#This Row],['# EV Capable Spaces]]*0.25,0.1)</f>
        <v>34</v>
      </c>
      <c r="E670">
        <v>668</v>
      </c>
      <c r="F670">
        <f t="shared" si="67"/>
        <v>67</v>
      </c>
      <c r="G670">
        <f t="shared" si="68"/>
        <v>167</v>
      </c>
      <c r="H670">
        <v>0</v>
      </c>
      <c r="J670">
        <v>668</v>
      </c>
      <c r="K670">
        <f t="shared" si="69"/>
        <v>67</v>
      </c>
      <c r="L670">
        <f t="shared" si="70"/>
        <v>167</v>
      </c>
      <c r="M670">
        <f t="shared" si="71"/>
        <v>34</v>
      </c>
      <c r="O670" s="278">
        <v>668</v>
      </c>
      <c r="P670" s="278">
        <v>0</v>
      </c>
      <c r="Q670" s="278">
        <f t="shared" si="72"/>
        <v>668</v>
      </c>
      <c r="R670" s="279">
        <v>0</v>
      </c>
    </row>
    <row r="671" spans="1:18" x14ac:dyDescent="0.25">
      <c r="A671">
        <v>669</v>
      </c>
      <c r="B671">
        <f>ROUNDUP(Commercial_Industrial_Requirements[[#This Row],[Total Parking Spaces]]*0.2,0.1)</f>
        <v>134</v>
      </c>
      <c r="C671">
        <f>ROUNDUP(Commercial_Industrial_Requirements[[#This Row],['# EV Capable Spaces]]*0.25,0.1)</f>
        <v>34</v>
      </c>
      <c r="E671">
        <v>669</v>
      </c>
      <c r="F671">
        <f t="shared" si="67"/>
        <v>67</v>
      </c>
      <c r="G671">
        <f t="shared" si="68"/>
        <v>168</v>
      </c>
      <c r="H671">
        <v>0</v>
      </c>
      <c r="J671">
        <v>669</v>
      </c>
      <c r="K671">
        <f t="shared" si="69"/>
        <v>67</v>
      </c>
      <c r="L671">
        <f t="shared" si="70"/>
        <v>168</v>
      </c>
      <c r="M671">
        <f t="shared" si="71"/>
        <v>34</v>
      </c>
      <c r="O671" s="278">
        <v>669</v>
      </c>
      <c r="P671" s="278">
        <v>0</v>
      </c>
      <c r="Q671" s="278">
        <f t="shared" si="72"/>
        <v>669</v>
      </c>
      <c r="R671" s="279">
        <v>0</v>
      </c>
    </row>
    <row r="672" spans="1:18" x14ac:dyDescent="0.25">
      <c r="A672">
        <v>670</v>
      </c>
      <c r="B672">
        <f>ROUNDUP(Commercial_Industrial_Requirements[[#This Row],[Total Parking Spaces]]*0.2,0.1)</f>
        <v>134</v>
      </c>
      <c r="C672">
        <f>ROUNDUP(Commercial_Industrial_Requirements[[#This Row],['# EV Capable Spaces]]*0.25,0.1)</f>
        <v>34</v>
      </c>
      <c r="E672">
        <v>670</v>
      </c>
      <c r="F672">
        <f t="shared" si="67"/>
        <v>67</v>
      </c>
      <c r="G672">
        <f t="shared" si="68"/>
        <v>168</v>
      </c>
      <c r="H672">
        <v>0</v>
      </c>
      <c r="J672">
        <v>670</v>
      </c>
      <c r="K672">
        <f t="shared" si="69"/>
        <v>67</v>
      </c>
      <c r="L672">
        <f t="shared" si="70"/>
        <v>168</v>
      </c>
      <c r="M672">
        <f t="shared" si="71"/>
        <v>34</v>
      </c>
      <c r="O672" s="278">
        <v>670</v>
      </c>
      <c r="P672" s="278">
        <v>0</v>
      </c>
      <c r="Q672" s="278">
        <f t="shared" si="72"/>
        <v>670</v>
      </c>
      <c r="R672" s="279">
        <v>0</v>
      </c>
    </row>
    <row r="673" spans="1:18" x14ac:dyDescent="0.25">
      <c r="A673">
        <v>671</v>
      </c>
      <c r="B673">
        <f>ROUNDUP(Commercial_Industrial_Requirements[[#This Row],[Total Parking Spaces]]*0.2,0.1)</f>
        <v>135</v>
      </c>
      <c r="C673">
        <f>ROUNDUP(Commercial_Industrial_Requirements[[#This Row],['# EV Capable Spaces]]*0.25,0.1)</f>
        <v>34</v>
      </c>
      <c r="E673">
        <v>671</v>
      </c>
      <c r="F673">
        <f t="shared" si="67"/>
        <v>68</v>
      </c>
      <c r="G673">
        <f t="shared" si="68"/>
        <v>168</v>
      </c>
      <c r="H673">
        <v>0</v>
      </c>
      <c r="J673">
        <v>671</v>
      </c>
      <c r="K673">
        <f t="shared" si="69"/>
        <v>68</v>
      </c>
      <c r="L673">
        <f t="shared" si="70"/>
        <v>168</v>
      </c>
      <c r="M673">
        <f t="shared" si="71"/>
        <v>34</v>
      </c>
      <c r="O673" s="278">
        <v>671</v>
      </c>
      <c r="P673" s="278">
        <v>0</v>
      </c>
      <c r="Q673" s="278">
        <f t="shared" si="72"/>
        <v>671</v>
      </c>
      <c r="R673" s="279">
        <v>0</v>
      </c>
    </row>
    <row r="674" spans="1:18" x14ac:dyDescent="0.25">
      <c r="A674">
        <v>672</v>
      </c>
      <c r="B674">
        <f>ROUNDUP(Commercial_Industrial_Requirements[[#This Row],[Total Parking Spaces]]*0.2,0.1)</f>
        <v>135</v>
      </c>
      <c r="C674">
        <f>ROUNDUP(Commercial_Industrial_Requirements[[#This Row],['# EV Capable Spaces]]*0.25,0.1)</f>
        <v>34</v>
      </c>
      <c r="E674">
        <v>672</v>
      </c>
      <c r="F674">
        <f t="shared" si="67"/>
        <v>68</v>
      </c>
      <c r="G674">
        <f t="shared" si="68"/>
        <v>168</v>
      </c>
      <c r="H674">
        <v>0</v>
      </c>
      <c r="J674">
        <v>672</v>
      </c>
      <c r="K674">
        <f t="shared" si="69"/>
        <v>68</v>
      </c>
      <c r="L674">
        <f t="shared" si="70"/>
        <v>168</v>
      </c>
      <c r="M674">
        <f t="shared" si="71"/>
        <v>34</v>
      </c>
      <c r="O674" s="278">
        <v>672</v>
      </c>
      <c r="P674" s="278">
        <v>0</v>
      </c>
      <c r="Q674" s="278">
        <f t="shared" si="72"/>
        <v>672</v>
      </c>
      <c r="R674" s="279">
        <v>0</v>
      </c>
    </row>
    <row r="675" spans="1:18" x14ac:dyDescent="0.25">
      <c r="A675">
        <v>673</v>
      </c>
      <c r="B675">
        <f>ROUNDUP(Commercial_Industrial_Requirements[[#This Row],[Total Parking Spaces]]*0.2,0.1)</f>
        <v>135</v>
      </c>
      <c r="C675">
        <f>ROUNDUP(Commercial_Industrial_Requirements[[#This Row],['# EV Capable Spaces]]*0.25,0.1)</f>
        <v>34</v>
      </c>
      <c r="E675">
        <v>673</v>
      </c>
      <c r="F675">
        <f t="shared" si="67"/>
        <v>68</v>
      </c>
      <c r="G675">
        <f t="shared" si="68"/>
        <v>169</v>
      </c>
      <c r="H675">
        <v>0</v>
      </c>
      <c r="J675">
        <v>673</v>
      </c>
      <c r="K675">
        <f t="shared" si="69"/>
        <v>68</v>
      </c>
      <c r="L675">
        <f t="shared" si="70"/>
        <v>169</v>
      </c>
      <c r="M675">
        <f t="shared" si="71"/>
        <v>34</v>
      </c>
      <c r="O675" s="278">
        <v>673</v>
      </c>
      <c r="P675" s="278">
        <v>0</v>
      </c>
      <c r="Q675" s="278">
        <f t="shared" si="72"/>
        <v>673</v>
      </c>
      <c r="R675" s="279">
        <v>0</v>
      </c>
    </row>
    <row r="676" spans="1:18" x14ac:dyDescent="0.25">
      <c r="A676">
        <v>674</v>
      </c>
      <c r="B676">
        <f>ROUNDUP(Commercial_Industrial_Requirements[[#This Row],[Total Parking Spaces]]*0.2,0.1)</f>
        <v>135</v>
      </c>
      <c r="C676">
        <f>ROUNDUP(Commercial_Industrial_Requirements[[#This Row],['# EV Capable Spaces]]*0.25,0.1)</f>
        <v>34</v>
      </c>
      <c r="E676">
        <v>674</v>
      </c>
      <c r="F676">
        <f t="shared" si="67"/>
        <v>68</v>
      </c>
      <c r="G676">
        <f t="shared" si="68"/>
        <v>169</v>
      </c>
      <c r="H676">
        <v>0</v>
      </c>
      <c r="J676">
        <v>674</v>
      </c>
      <c r="K676">
        <f t="shared" si="69"/>
        <v>68</v>
      </c>
      <c r="L676">
        <f t="shared" si="70"/>
        <v>169</v>
      </c>
      <c r="M676">
        <f t="shared" si="71"/>
        <v>34</v>
      </c>
      <c r="O676" s="278">
        <v>674</v>
      </c>
      <c r="P676" s="278">
        <v>0</v>
      </c>
      <c r="Q676" s="278">
        <f t="shared" si="72"/>
        <v>674</v>
      </c>
      <c r="R676" s="279">
        <v>0</v>
      </c>
    </row>
    <row r="677" spans="1:18" x14ac:dyDescent="0.25">
      <c r="A677">
        <v>675</v>
      </c>
      <c r="B677">
        <f>ROUNDUP(Commercial_Industrial_Requirements[[#This Row],[Total Parking Spaces]]*0.2,0.1)</f>
        <v>135</v>
      </c>
      <c r="C677">
        <f>ROUNDUP(Commercial_Industrial_Requirements[[#This Row],['# EV Capable Spaces]]*0.25,0.1)</f>
        <v>34</v>
      </c>
      <c r="E677">
        <v>675</v>
      </c>
      <c r="F677">
        <f t="shared" si="67"/>
        <v>68</v>
      </c>
      <c r="G677">
        <f t="shared" si="68"/>
        <v>169</v>
      </c>
      <c r="H677">
        <v>0</v>
      </c>
      <c r="J677">
        <v>675</v>
      </c>
      <c r="K677">
        <f t="shared" si="69"/>
        <v>68</v>
      </c>
      <c r="L677">
        <f t="shared" si="70"/>
        <v>169</v>
      </c>
      <c r="M677">
        <f t="shared" si="71"/>
        <v>34</v>
      </c>
      <c r="O677" s="278">
        <v>675</v>
      </c>
      <c r="P677" s="278">
        <v>0</v>
      </c>
      <c r="Q677" s="278">
        <f t="shared" si="72"/>
        <v>675</v>
      </c>
      <c r="R677" s="279">
        <v>0</v>
      </c>
    </row>
    <row r="678" spans="1:18" x14ac:dyDescent="0.25">
      <c r="A678">
        <v>676</v>
      </c>
      <c r="B678">
        <f>ROUNDUP(Commercial_Industrial_Requirements[[#This Row],[Total Parking Spaces]]*0.2,0.1)</f>
        <v>136</v>
      </c>
      <c r="C678">
        <f>ROUNDUP(Commercial_Industrial_Requirements[[#This Row],['# EV Capable Spaces]]*0.25,0.1)</f>
        <v>34</v>
      </c>
      <c r="E678">
        <v>676</v>
      </c>
      <c r="F678">
        <f t="shared" si="67"/>
        <v>68</v>
      </c>
      <c r="G678">
        <f t="shared" si="68"/>
        <v>169</v>
      </c>
      <c r="H678">
        <v>0</v>
      </c>
      <c r="J678">
        <v>676</v>
      </c>
      <c r="K678">
        <f t="shared" si="69"/>
        <v>68</v>
      </c>
      <c r="L678">
        <f t="shared" si="70"/>
        <v>169</v>
      </c>
      <c r="M678">
        <f t="shared" si="71"/>
        <v>34</v>
      </c>
      <c r="O678" s="278">
        <v>676</v>
      </c>
      <c r="P678" s="278">
        <v>0</v>
      </c>
      <c r="Q678" s="278">
        <f t="shared" si="72"/>
        <v>676</v>
      </c>
      <c r="R678" s="279">
        <v>0</v>
      </c>
    </row>
    <row r="679" spans="1:18" x14ac:dyDescent="0.25">
      <c r="A679">
        <v>677</v>
      </c>
      <c r="B679">
        <f>ROUNDUP(Commercial_Industrial_Requirements[[#This Row],[Total Parking Spaces]]*0.2,0.1)</f>
        <v>136</v>
      </c>
      <c r="C679">
        <f>ROUNDUP(Commercial_Industrial_Requirements[[#This Row],['# EV Capable Spaces]]*0.25,0.1)</f>
        <v>34</v>
      </c>
      <c r="E679">
        <v>677</v>
      </c>
      <c r="F679">
        <f t="shared" si="67"/>
        <v>68</v>
      </c>
      <c r="G679">
        <f t="shared" si="68"/>
        <v>170</v>
      </c>
      <c r="H679">
        <v>0</v>
      </c>
      <c r="J679">
        <v>677</v>
      </c>
      <c r="K679">
        <f t="shared" si="69"/>
        <v>68</v>
      </c>
      <c r="L679">
        <f t="shared" si="70"/>
        <v>170</v>
      </c>
      <c r="M679">
        <f t="shared" si="71"/>
        <v>34</v>
      </c>
      <c r="O679" s="278">
        <v>677</v>
      </c>
      <c r="P679" s="278">
        <v>0</v>
      </c>
      <c r="Q679" s="278">
        <f t="shared" si="72"/>
        <v>677</v>
      </c>
      <c r="R679" s="279">
        <v>0</v>
      </c>
    </row>
    <row r="680" spans="1:18" x14ac:dyDescent="0.25">
      <c r="A680">
        <v>678</v>
      </c>
      <c r="B680">
        <f>ROUNDUP(Commercial_Industrial_Requirements[[#This Row],[Total Parking Spaces]]*0.2,0.1)</f>
        <v>136</v>
      </c>
      <c r="C680">
        <f>ROUNDUP(Commercial_Industrial_Requirements[[#This Row],['# EV Capable Spaces]]*0.25,0.1)</f>
        <v>34</v>
      </c>
      <c r="E680">
        <v>678</v>
      </c>
      <c r="F680">
        <f t="shared" si="67"/>
        <v>68</v>
      </c>
      <c r="G680">
        <f t="shared" si="68"/>
        <v>170</v>
      </c>
      <c r="H680">
        <v>0</v>
      </c>
      <c r="J680">
        <v>678</v>
      </c>
      <c r="K680">
        <f t="shared" si="69"/>
        <v>68</v>
      </c>
      <c r="L680">
        <f t="shared" si="70"/>
        <v>170</v>
      </c>
      <c r="M680">
        <f t="shared" si="71"/>
        <v>34</v>
      </c>
      <c r="O680" s="278">
        <v>678</v>
      </c>
      <c r="P680" s="278">
        <v>0</v>
      </c>
      <c r="Q680" s="278">
        <f t="shared" si="72"/>
        <v>678</v>
      </c>
      <c r="R680" s="279">
        <v>0</v>
      </c>
    </row>
    <row r="681" spans="1:18" x14ac:dyDescent="0.25">
      <c r="A681">
        <v>679</v>
      </c>
      <c r="B681">
        <f>ROUNDUP(Commercial_Industrial_Requirements[[#This Row],[Total Parking Spaces]]*0.2,0.1)</f>
        <v>136</v>
      </c>
      <c r="C681">
        <f>ROUNDUP(Commercial_Industrial_Requirements[[#This Row],['# EV Capable Spaces]]*0.25,0.1)</f>
        <v>34</v>
      </c>
      <c r="E681">
        <v>679</v>
      </c>
      <c r="F681">
        <f t="shared" si="67"/>
        <v>68</v>
      </c>
      <c r="G681">
        <f t="shared" si="68"/>
        <v>170</v>
      </c>
      <c r="H681">
        <v>0</v>
      </c>
      <c r="J681">
        <v>679</v>
      </c>
      <c r="K681">
        <f t="shared" si="69"/>
        <v>68</v>
      </c>
      <c r="L681">
        <f t="shared" si="70"/>
        <v>170</v>
      </c>
      <c r="M681">
        <f t="shared" si="71"/>
        <v>34</v>
      </c>
      <c r="O681" s="278">
        <v>679</v>
      </c>
      <c r="P681" s="278">
        <v>0</v>
      </c>
      <c r="Q681" s="278">
        <f t="shared" si="72"/>
        <v>679</v>
      </c>
      <c r="R681" s="279">
        <v>0</v>
      </c>
    </row>
    <row r="682" spans="1:18" x14ac:dyDescent="0.25">
      <c r="A682">
        <v>680</v>
      </c>
      <c r="B682">
        <f>ROUNDUP(Commercial_Industrial_Requirements[[#This Row],[Total Parking Spaces]]*0.2,0.1)</f>
        <v>136</v>
      </c>
      <c r="C682">
        <f>ROUNDUP(Commercial_Industrial_Requirements[[#This Row],['# EV Capable Spaces]]*0.25,0.1)</f>
        <v>34</v>
      </c>
      <c r="E682">
        <v>680</v>
      </c>
      <c r="F682">
        <f t="shared" si="67"/>
        <v>68</v>
      </c>
      <c r="G682">
        <f t="shared" si="68"/>
        <v>170</v>
      </c>
      <c r="H682">
        <v>0</v>
      </c>
      <c r="J682">
        <v>680</v>
      </c>
      <c r="K682">
        <f t="shared" si="69"/>
        <v>68</v>
      </c>
      <c r="L682">
        <f t="shared" si="70"/>
        <v>170</v>
      </c>
      <c r="M682">
        <f t="shared" si="71"/>
        <v>34</v>
      </c>
      <c r="O682" s="278">
        <v>680</v>
      </c>
      <c r="P682" s="278">
        <v>0</v>
      </c>
      <c r="Q682" s="278">
        <f t="shared" si="72"/>
        <v>680</v>
      </c>
      <c r="R682" s="279">
        <v>0</v>
      </c>
    </row>
    <row r="683" spans="1:18" x14ac:dyDescent="0.25">
      <c r="A683">
        <v>681</v>
      </c>
      <c r="B683">
        <f>ROUNDUP(Commercial_Industrial_Requirements[[#This Row],[Total Parking Spaces]]*0.2,0.1)</f>
        <v>137</v>
      </c>
      <c r="C683">
        <f>ROUNDUP(Commercial_Industrial_Requirements[[#This Row],['# EV Capable Spaces]]*0.25,0.1)</f>
        <v>35</v>
      </c>
      <c r="E683">
        <v>681</v>
      </c>
      <c r="F683">
        <f t="shared" si="67"/>
        <v>69</v>
      </c>
      <c r="G683">
        <f t="shared" si="68"/>
        <v>171</v>
      </c>
      <c r="H683">
        <v>0</v>
      </c>
      <c r="J683">
        <v>681</v>
      </c>
      <c r="K683">
        <f t="shared" si="69"/>
        <v>69</v>
      </c>
      <c r="L683">
        <f t="shared" si="70"/>
        <v>171</v>
      </c>
      <c r="M683">
        <f t="shared" si="71"/>
        <v>35</v>
      </c>
      <c r="O683" s="278">
        <v>681</v>
      </c>
      <c r="P683" s="278">
        <v>0</v>
      </c>
      <c r="Q683" s="278">
        <f t="shared" si="72"/>
        <v>681</v>
      </c>
      <c r="R683" s="279">
        <v>0</v>
      </c>
    </row>
    <row r="684" spans="1:18" x14ac:dyDescent="0.25">
      <c r="A684">
        <v>682</v>
      </c>
      <c r="B684">
        <f>ROUNDUP(Commercial_Industrial_Requirements[[#This Row],[Total Parking Spaces]]*0.2,0.1)</f>
        <v>137</v>
      </c>
      <c r="C684">
        <f>ROUNDUP(Commercial_Industrial_Requirements[[#This Row],['# EV Capable Spaces]]*0.25,0.1)</f>
        <v>35</v>
      </c>
      <c r="E684">
        <v>682</v>
      </c>
      <c r="F684">
        <f t="shared" si="67"/>
        <v>69</v>
      </c>
      <c r="G684">
        <f t="shared" si="68"/>
        <v>171</v>
      </c>
      <c r="H684">
        <v>0</v>
      </c>
      <c r="J684">
        <v>682</v>
      </c>
      <c r="K684">
        <f t="shared" si="69"/>
        <v>69</v>
      </c>
      <c r="L684">
        <f t="shared" si="70"/>
        <v>171</v>
      </c>
      <c r="M684">
        <f t="shared" si="71"/>
        <v>35</v>
      </c>
      <c r="O684" s="278">
        <v>682</v>
      </c>
      <c r="P684" s="278">
        <v>0</v>
      </c>
      <c r="Q684" s="278">
        <f t="shared" si="72"/>
        <v>682</v>
      </c>
      <c r="R684" s="279">
        <v>0</v>
      </c>
    </row>
    <row r="685" spans="1:18" x14ac:dyDescent="0.25">
      <c r="A685">
        <v>683</v>
      </c>
      <c r="B685">
        <f>ROUNDUP(Commercial_Industrial_Requirements[[#This Row],[Total Parking Spaces]]*0.2,0.1)</f>
        <v>137</v>
      </c>
      <c r="C685">
        <f>ROUNDUP(Commercial_Industrial_Requirements[[#This Row],['# EV Capable Spaces]]*0.25,0.1)</f>
        <v>35</v>
      </c>
      <c r="E685">
        <v>683</v>
      </c>
      <c r="F685">
        <f t="shared" ref="F685:F748" si="73">ROUNDUP(E685*0.1,0.1)</f>
        <v>69</v>
      </c>
      <c r="G685">
        <f t="shared" ref="G685:G748" si="74">ROUNDUP(E685*0.25,0.1)</f>
        <v>171</v>
      </c>
      <c r="H685">
        <v>0</v>
      </c>
      <c r="J685">
        <v>683</v>
      </c>
      <c r="K685">
        <f t="shared" si="69"/>
        <v>69</v>
      </c>
      <c r="L685">
        <f t="shared" si="70"/>
        <v>171</v>
      </c>
      <c r="M685">
        <f t="shared" si="71"/>
        <v>35</v>
      </c>
      <c r="O685" s="278">
        <v>683</v>
      </c>
      <c r="P685" s="278">
        <v>0</v>
      </c>
      <c r="Q685" s="278">
        <f t="shared" si="72"/>
        <v>683</v>
      </c>
      <c r="R685" s="279">
        <v>0</v>
      </c>
    </row>
    <row r="686" spans="1:18" x14ac:dyDescent="0.25">
      <c r="A686">
        <v>684</v>
      </c>
      <c r="B686">
        <f>ROUNDUP(Commercial_Industrial_Requirements[[#This Row],[Total Parking Spaces]]*0.2,0.1)</f>
        <v>137</v>
      </c>
      <c r="C686">
        <f>ROUNDUP(Commercial_Industrial_Requirements[[#This Row],['# EV Capable Spaces]]*0.25,0.1)</f>
        <v>35</v>
      </c>
      <c r="E686">
        <v>684</v>
      </c>
      <c r="F686">
        <f t="shared" si="73"/>
        <v>69</v>
      </c>
      <c r="G686">
        <f t="shared" si="74"/>
        <v>171</v>
      </c>
      <c r="H686">
        <v>0</v>
      </c>
      <c r="J686">
        <v>684</v>
      </c>
      <c r="K686">
        <f t="shared" si="69"/>
        <v>69</v>
      </c>
      <c r="L686">
        <f t="shared" si="70"/>
        <v>171</v>
      </c>
      <c r="M686">
        <f t="shared" si="71"/>
        <v>35</v>
      </c>
      <c r="O686" s="278">
        <v>684</v>
      </c>
      <c r="P686" s="278">
        <v>0</v>
      </c>
      <c r="Q686" s="278">
        <f t="shared" si="72"/>
        <v>684</v>
      </c>
      <c r="R686" s="279">
        <v>0</v>
      </c>
    </row>
    <row r="687" spans="1:18" x14ac:dyDescent="0.25">
      <c r="A687">
        <v>685</v>
      </c>
      <c r="B687">
        <f>ROUNDUP(Commercial_Industrial_Requirements[[#This Row],[Total Parking Spaces]]*0.2,0.1)</f>
        <v>137</v>
      </c>
      <c r="C687">
        <f>ROUNDUP(Commercial_Industrial_Requirements[[#This Row],['# EV Capable Spaces]]*0.25,0.1)</f>
        <v>35</v>
      </c>
      <c r="E687">
        <v>685</v>
      </c>
      <c r="F687">
        <f t="shared" si="73"/>
        <v>69</v>
      </c>
      <c r="G687">
        <f t="shared" si="74"/>
        <v>172</v>
      </c>
      <c r="H687">
        <v>0</v>
      </c>
      <c r="J687">
        <v>685</v>
      </c>
      <c r="K687">
        <f t="shared" si="69"/>
        <v>69</v>
      </c>
      <c r="L687">
        <f t="shared" si="70"/>
        <v>172</v>
      </c>
      <c r="M687">
        <f t="shared" si="71"/>
        <v>35</v>
      </c>
      <c r="O687" s="278">
        <v>685</v>
      </c>
      <c r="P687" s="278">
        <v>0</v>
      </c>
      <c r="Q687" s="278">
        <f t="shared" si="72"/>
        <v>685</v>
      </c>
      <c r="R687" s="279">
        <v>0</v>
      </c>
    </row>
    <row r="688" spans="1:18" x14ac:dyDescent="0.25">
      <c r="A688">
        <v>686</v>
      </c>
      <c r="B688">
        <f>ROUNDUP(Commercial_Industrial_Requirements[[#This Row],[Total Parking Spaces]]*0.2,0.1)</f>
        <v>138</v>
      </c>
      <c r="C688">
        <f>ROUNDUP(Commercial_Industrial_Requirements[[#This Row],['# EV Capable Spaces]]*0.25,0.1)</f>
        <v>35</v>
      </c>
      <c r="E688">
        <v>686</v>
      </c>
      <c r="F688">
        <f t="shared" si="73"/>
        <v>69</v>
      </c>
      <c r="G688">
        <f t="shared" si="74"/>
        <v>172</v>
      </c>
      <c r="H688">
        <v>0</v>
      </c>
      <c r="J688">
        <v>686</v>
      </c>
      <c r="K688">
        <f t="shared" si="69"/>
        <v>69</v>
      </c>
      <c r="L688">
        <f t="shared" si="70"/>
        <v>172</v>
      </c>
      <c r="M688">
        <f t="shared" si="71"/>
        <v>35</v>
      </c>
      <c r="O688" s="278">
        <v>686</v>
      </c>
      <c r="P688" s="278">
        <v>0</v>
      </c>
      <c r="Q688" s="278">
        <f t="shared" si="72"/>
        <v>686</v>
      </c>
      <c r="R688" s="279">
        <v>0</v>
      </c>
    </row>
    <row r="689" spans="1:18" x14ac:dyDescent="0.25">
      <c r="A689">
        <v>687</v>
      </c>
      <c r="B689">
        <f>ROUNDUP(Commercial_Industrial_Requirements[[#This Row],[Total Parking Spaces]]*0.2,0.1)</f>
        <v>138</v>
      </c>
      <c r="C689">
        <f>ROUNDUP(Commercial_Industrial_Requirements[[#This Row],['# EV Capable Spaces]]*0.25,0.1)</f>
        <v>35</v>
      </c>
      <c r="E689">
        <v>687</v>
      </c>
      <c r="F689">
        <f t="shared" si="73"/>
        <v>69</v>
      </c>
      <c r="G689">
        <f t="shared" si="74"/>
        <v>172</v>
      </c>
      <c r="H689">
        <v>0</v>
      </c>
      <c r="J689">
        <v>687</v>
      </c>
      <c r="K689">
        <f t="shared" si="69"/>
        <v>69</v>
      </c>
      <c r="L689">
        <f t="shared" si="70"/>
        <v>172</v>
      </c>
      <c r="M689">
        <f t="shared" si="71"/>
        <v>35</v>
      </c>
      <c r="O689" s="278">
        <v>687</v>
      </c>
      <c r="P689" s="278">
        <v>0</v>
      </c>
      <c r="Q689" s="278">
        <f t="shared" si="72"/>
        <v>687</v>
      </c>
      <c r="R689" s="279">
        <v>0</v>
      </c>
    </row>
    <row r="690" spans="1:18" x14ac:dyDescent="0.25">
      <c r="A690">
        <v>688</v>
      </c>
      <c r="B690">
        <f>ROUNDUP(Commercial_Industrial_Requirements[[#This Row],[Total Parking Spaces]]*0.2,0.1)</f>
        <v>138</v>
      </c>
      <c r="C690">
        <f>ROUNDUP(Commercial_Industrial_Requirements[[#This Row],['# EV Capable Spaces]]*0.25,0.1)</f>
        <v>35</v>
      </c>
      <c r="E690">
        <v>688</v>
      </c>
      <c r="F690">
        <f t="shared" si="73"/>
        <v>69</v>
      </c>
      <c r="G690">
        <f t="shared" si="74"/>
        <v>172</v>
      </c>
      <c r="H690">
        <v>0</v>
      </c>
      <c r="J690">
        <v>688</v>
      </c>
      <c r="K690">
        <f t="shared" si="69"/>
        <v>69</v>
      </c>
      <c r="L690">
        <f t="shared" si="70"/>
        <v>172</v>
      </c>
      <c r="M690">
        <f t="shared" si="71"/>
        <v>35</v>
      </c>
      <c r="O690" s="278">
        <v>688</v>
      </c>
      <c r="P690" s="278">
        <v>0</v>
      </c>
      <c r="Q690" s="278">
        <f t="shared" si="72"/>
        <v>688</v>
      </c>
      <c r="R690" s="279">
        <v>0</v>
      </c>
    </row>
    <row r="691" spans="1:18" x14ac:dyDescent="0.25">
      <c r="A691">
        <v>689</v>
      </c>
      <c r="B691">
        <f>ROUNDUP(Commercial_Industrial_Requirements[[#This Row],[Total Parking Spaces]]*0.2,0.1)</f>
        <v>138</v>
      </c>
      <c r="C691">
        <f>ROUNDUP(Commercial_Industrial_Requirements[[#This Row],['# EV Capable Spaces]]*0.25,0.1)</f>
        <v>35</v>
      </c>
      <c r="E691">
        <v>689</v>
      </c>
      <c r="F691">
        <f t="shared" si="73"/>
        <v>69</v>
      </c>
      <c r="G691">
        <f t="shared" si="74"/>
        <v>173</v>
      </c>
      <c r="H691">
        <v>0</v>
      </c>
      <c r="J691">
        <v>689</v>
      </c>
      <c r="K691">
        <f t="shared" si="69"/>
        <v>69</v>
      </c>
      <c r="L691">
        <f t="shared" si="70"/>
        <v>173</v>
      </c>
      <c r="M691">
        <f t="shared" si="71"/>
        <v>35</v>
      </c>
      <c r="O691" s="278">
        <v>689</v>
      </c>
      <c r="P691" s="278">
        <v>0</v>
      </c>
      <c r="Q691" s="278">
        <f t="shared" si="72"/>
        <v>689</v>
      </c>
      <c r="R691" s="279">
        <v>0</v>
      </c>
    </row>
    <row r="692" spans="1:18" x14ac:dyDescent="0.25">
      <c r="A692">
        <v>690</v>
      </c>
      <c r="B692">
        <f>ROUNDUP(Commercial_Industrial_Requirements[[#This Row],[Total Parking Spaces]]*0.2,0.1)</f>
        <v>138</v>
      </c>
      <c r="C692">
        <f>ROUNDUP(Commercial_Industrial_Requirements[[#This Row],['# EV Capable Spaces]]*0.25,0.1)</f>
        <v>35</v>
      </c>
      <c r="E692">
        <v>690</v>
      </c>
      <c r="F692">
        <f t="shared" si="73"/>
        <v>69</v>
      </c>
      <c r="G692">
        <f t="shared" si="74"/>
        <v>173</v>
      </c>
      <c r="H692">
        <v>0</v>
      </c>
      <c r="J692">
        <v>690</v>
      </c>
      <c r="K692">
        <f t="shared" si="69"/>
        <v>69</v>
      </c>
      <c r="L692">
        <f t="shared" si="70"/>
        <v>173</v>
      </c>
      <c r="M692">
        <f t="shared" si="71"/>
        <v>35</v>
      </c>
      <c r="O692" s="278">
        <v>690</v>
      </c>
      <c r="P692" s="278">
        <v>0</v>
      </c>
      <c r="Q692" s="278">
        <f t="shared" si="72"/>
        <v>690</v>
      </c>
      <c r="R692" s="279">
        <v>0</v>
      </c>
    </row>
    <row r="693" spans="1:18" x14ac:dyDescent="0.25">
      <c r="A693">
        <v>691</v>
      </c>
      <c r="B693">
        <f>ROUNDUP(Commercial_Industrial_Requirements[[#This Row],[Total Parking Spaces]]*0.2,0.1)</f>
        <v>139</v>
      </c>
      <c r="C693">
        <f>ROUNDUP(Commercial_Industrial_Requirements[[#This Row],['# EV Capable Spaces]]*0.25,0.1)</f>
        <v>35</v>
      </c>
      <c r="E693">
        <v>691</v>
      </c>
      <c r="F693">
        <f t="shared" si="73"/>
        <v>70</v>
      </c>
      <c r="G693">
        <f t="shared" si="74"/>
        <v>173</v>
      </c>
      <c r="H693">
        <v>0</v>
      </c>
      <c r="J693">
        <v>691</v>
      </c>
      <c r="K693">
        <f t="shared" si="69"/>
        <v>70</v>
      </c>
      <c r="L693">
        <f t="shared" si="70"/>
        <v>173</v>
      </c>
      <c r="M693">
        <f t="shared" si="71"/>
        <v>35</v>
      </c>
      <c r="O693" s="278">
        <v>691</v>
      </c>
      <c r="P693" s="278">
        <v>0</v>
      </c>
      <c r="Q693" s="278">
        <f t="shared" si="72"/>
        <v>691</v>
      </c>
      <c r="R693" s="279">
        <v>0</v>
      </c>
    </row>
    <row r="694" spans="1:18" x14ac:dyDescent="0.25">
      <c r="A694">
        <v>692</v>
      </c>
      <c r="B694">
        <f>ROUNDUP(Commercial_Industrial_Requirements[[#This Row],[Total Parking Spaces]]*0.2,0.1)</f>
        <v>139</v>
      </c>
      <c r="C694">
        <f>ROUNDUP(Commercial_Industrial_Requirements[[#This Row],['# EV Capable Spaces]]*0.25,0.1)</f>
        <v>35</v>
      </c>
      <c r="E694">
        <v>692</v>
      </c>
      <c r="F694">
        <f t="shared" si="73"/>
        <v>70</v>
      </c>
      <c r="G694">
        <f t="shared" si="74"/>
        <v>173</v>
      </c>
      <c r="H694">
        <v>0</v>
      </c>
      <c r="J694">
        <v>692</v>
      </c>
      <c r="K694">
        <f t="shared" si="69"/>
        <v>70</v>
      </c>
      <c r="L694">
        <f t="shared" si="70"/>
        <v>173</v>
      </c>
      <c r="M694">
        <f t="shared" si="71"/>
        <v>35</v>
      </c>
      <c r="O694" s="278">
        <v>692</v>
      </c>
      <c r="P694" s="278">
        <v>0</v>
      </c>
      <c r="Q694" s="278">
        <f t="shared" si="72"/>
        <v>692</v>
      </c>
      <c r="R694" s="279">
        <v>0</v>
      </c>
    </row>
    <row r="695" spans="1:18" x14ac:dyDescent="0.25">
      <c r="A695">
        <v>693</v>
      </c>
      <c r="B695">
        <f>ROUNDUP(Commercial_Industrial_Requirements[[#This Row],[Total Parking Spaces]]*0.2,0.1)</f>
        <v>139</v>
      </c>
      <c r="C695">
        <f>ROUNDUP(Commercial_Industrial_Requirements[[#This Row],['# EV Capable Spaces]]*0.25,0.1)</f>
        <v>35</v>
      </c>
      <c r="E695">
        <v>693</v>
      </c>
      <c r="F695">
        <f t="shared" si="73"/>
        <v>70</v>
      </c>
      <c r="G695">
        <f t="shared" si="74"/>
        <v>174</v>
      </c>
      <c r="H695">
        <v>0</v>
      </c>
      <c r="J695">
        <v>693</v>
      </c>
      <c r="K695">
        <f t="shared" si="69"/>
        <v>70</v>
      </c>
      <c r="L695">
        <f t="shared" si="70"/>
        <v>174</v>
      </c>
      <c r="M695">
        <f t="shared" si="71"/>
        <v>35</v>
      </c>
      <c r="O695" s="278">
        <v>693</v>
      </c>
      <c r="P695" s="278">
        <v>0</v>
      </c>
      <c r="Q695" s="278">
        <f t="shared" si="72"/>
        <v>693</v>
      </c>
      <c r="R695" s="279">
        <v>0</v>
      </c>
    </row>
    <row r="696" spans="1:18" x14ac:dyDescent="0.25">
      <c r="A696">
        <v>694</v>
      </c>
      <c r="B696">
        <f>ROUNDUP(Commercial_Industrial_Requirements[[#This Row],[Total Parking Spaces]]*0.2,0.1)</f>
        <v>139</v>
      </c>
      <c r="C696">
        <f>ROUNDUP(Commercial_Industrial_Requirements[[#This Row],['# EV Capable Spaces]]*0.25,0.1)</f>
        <v>35</v>
      </c>
      <c r="E696">
        <v>694</v>
      </c>
      <c r="F696">
        <f t="shared" si="73"/>
        <v>70</v>
      </c>
      <c r="G696">
        <f t="shared" si="74"/>
        <v>174</v>
      </c>
      <c r="H696">
        <v>0</v>
      </c>
      <c r="J696">
        <v>694</v>
      </c>
      <c r="K696">
        <f t="shared" si="69"/>
        <v>70</v>
      </c>
      <c r="L696">
        <f t="shared" si="70"/>
        <v>174</v>
      </c>
      <c r="M696">
        <f t="shared" si="71"/>
        <v>35</v>
      </c>
      <c r="O696" s="278">
        <v>694</v>
      </c>
      <c r="P696" s="278">
        <v>0</v>
      </c>
      <c r="Q696" s="278">
        <f t="shared" si="72"/>
        <v>694</v>
      </c>
      <c r="R696" s="279">
        <v>0</v>
      </c>
    </row>
    <row r="697" spans="1:18" x14ac:dyDescent="0.25">
      <c r="A697">
        <v>695</v>
      </c>
      <c r="B697">
        <f>ROUNDUP(Commercial_Industrial_Requirements[[#This Row],[Total Parking Spaces]]*0.2,0.1)</f>
        <v>139</v>
      </c>
      <c r="C697">
        <f>ROUNDUP(Commercial_Industrial_Requirements[[#This Row],['# EV Capable Spaces]]*0.25,0.1)</f>
        <v>35</v>
      </c>
      <c r="E697">
        <v>695</v>
      </c>
      <c r="F697">
        <f t="shared" si="73"/>
        <v>70</v>
      </c>
      <c r="G697">
        <f t="shared" si="74"/>
        <v>174</v>
      </c>
      <c r="H697">
        <v>0</v>
      </c>
      <c r="J697">
        <v>695</v>
      </c>
      <c r="K697">
        <f t="shared" si="69"/>
        <v>70</v>
      </c>
      <c r="L697">
        <f t="shared" si="70"/>
        <v>174</v>
      </c>
      <c r="M697">
        <f t="shared" si="71"/>
        <v>35</v>
      </c>
      <c r="O697" s="278">
        <v>695</v>
      </c>
      <c r="P697" s="278">
        <v>0</v>
      </c>
      <c r="Q697" s="278">
        <f t="shared" si="72"/>
        <v>695</v>
      </c>
      <c r="R697" s="279">
        <v>0</v>
      </c>
    </row>
    <row r="698" spans="1:18" x14ac:dyDescent="0.25">
      <c r="A698">
        <v>696</v>
      </c>
      <c r="B698">
        <f>ROUNDUP(Commercial_Industrial_Requirements[[#This Row],[Total Parking Spaces]]*0.2,0.1)</f>
        <v>140</v>
      </c>
      <c r="C698">
        <f>ROUNDUP(Commercial_Industrial_Requirements[[#This Row],['# EV Capable Spaces]]*0.25,0.1)</f>
        <v>35</v>
      </c>
      <c r="E698">
        <v>696</v>
      </c>
      <c r="F698">
        <f t="shared" si="73"/>
        <v>70</v>
      </c>
      <c r="G698">
        <f t="shared" si="74"/>
        <v>174</v>
      </c>
      <c r="H698">
        <v>0</v>
      </c>
      <c r="J698">
        <v>696</v>
      </c>
      <c r="K698">
        <f t="shared" si="69"/>
        <v>70</v>
      </c>
      <c r="L698">
        <f t="shared" si="70"/>
        <v>174</v>
      </c>
      <c r="M698">
        <f t="shared" si="71"/>
        <v>35</v>
      </c>
      <c r="O698" s="278">
        <v>696</v>
      </c>
      <c r="P698" s="278">
        <v>0</v>
      </c>
      <c r="Q698" s="278">
        <f t="shared" si="72"/>
        <v>696</v>
      </c>
      <c r="R698" s="279">
        <v>0</v>
      </c>
    </row>
    <row r="699" spans="1:18" x14ac:dyDescent="0.25">
      <c r="A699">
        <v>697</v>
      </c>
      <c r="B699">
        <f>ROUNDUP(Commercial_Industrial_Requirements[[#This Row],[Total Parking Spaces]]*0.2,0.1)</f>
        <v>140</v>
      </c>
      <c r="C699">
        <f>ROUNDUP(Commercial_Industrial_Requirements[[#This Row],['# EV Capable Spaces]]*0.25,0.1)</f>
        <v>35</v>
      </c>
      <c r="E699">
        <v>697</v>
      </c>
      <c r="F699">
        <f t="shared" si="73"/>
        <v>70</v>
      </c>
      <c r="G699">
        <f t="shared" si="74"/>
        <v>175</v>
      </c>
      <c r="H699">
        <v>0</v>
      </c>
      <c r="J699">
        <v>697</v>
      </c>
      <c r="K699">
        <f t="shared" si="69"/>
        <v>70</v>
      </c>
      <c r="L699">
        <f t="shared" si="70"/>
        <v>175</v>
      </c>
      <c r="M699">
        <f t="shared" si="71"/>
        <v>35</v>
      </c>
      <c r="O699" s="278">
        <v>697</v>
      </c>
      <c r="P699" s="278">
        <v>0</v>
      </c>
      <c r="Q699" s="278">
        <f t="shared" si="72"/>
        <v>697</v>
      </c>
      <c r="R699" s="279">
        <v>0</v>
      </c>
    </row>
    <row r="700" spans="1:18" x14ac:dyDescent="0.25">
      <c r="A700">
        <v>698</v>
      </c>
      <c r="B700">
        <f>ROUNDUP(Commercial_Industrial_Requirements[[#This Row],[Total Parking Spaces]]*0.2,0.1)</f>
        <v>140</v>
      </c>
      <c r="C700">
        <f>ROUNDUP(Commercial_Industrial_Requirements[[#This Row],['# EV Capable Spaces]]*0.25,0.1)</f>
        <v>35</v>
      </c>
      <c r="E700">
        <v>698</v>
      </c>
      <c r="F700">
        <f t="shared" si="73"/>
        <v>70</v>
      </c>
      <c r="G700">
        <f t="shared" si="74"/>
        <v>175</v>
      </c>
      <c r="H700">
        <v>0</v>
      </c>
      <c r="J700">
        <v>698</v>
      </c>
      <c r="K700">
        <f t="shared" si="69"/>
        <v>70</v>
      </c>
      <c r="L700">
        <f t="shared" si="70"/>
        <v>175</v>
      </c>
      <c r="M700">
        <f t="shared" si="71"/>
        <v>35</v>
      </c>
      <c r="O700" s="278">
        <v>698</v>
      </c>
      <c r="P700" s="278">
        <v>0</v>
      </c>
      <c r="Q700" s="278">
        <f t="shared" si="72"/>
        <v>698</v>
      </c>
      <c r="R700" s="279">
        <v>0</v>
      </c>
    </row>
    <row r="701" spans="1:18" x14ac:dyDescent="0.25">
      <c r="A701">
        <v>699</v>
      </c>
      <c r="B701">
        <f>ROUNDUP(Commercial_Industrial_Requirements[[#This Row],[Total Parking Spaces]]*0.2,0.1)</f>
        <v>140</v>
      </c>
      <c r="C701">
        <f>ROUNDUP(Commercial_Industrial_Requirements[[#This Row],['# EV Capable Spaces]]*0.25,0.1)</f>
        <v>35</v>
      </c>
      <c r="E701">
        <v>699</v>
      </c>
      <c r="F701">
        <f t="shared" si="73"/>
        <v>70</v>
      </c>
      <c r="G701">
        <f t="shared" si="74"/>
        <v>175</v>
      </c>
      <c r="H701">
        <v>0</v>
      </c>
      <c r="J701">
        <v>699</v>
      </c>
      <c r="K701">
        <f t="shared" si="69"/>
        <v>70</v>
      </c>
      <c r="L701">
        <f t="shared" si="70"/>
        <v>175</v>
      </c>
      <c r="M701">
        <f t="shared" si="71"/>
        <v>35</v>
      </c>
      <c r="O701" s="278">
        <v>699</v>
      </c>
      <c r="P701" s="278">
        <v>0</v>
      </c>
      <c r="Q701" s="278">
        <f t="shared" si="72"/>
        <v>699</v>
      </c>
      <c r="R701" s="279">
        <v>0</v>
      </c>
    </row>
    <row r="702" spans="1:18" x14ac:dyDescent="0.25">
      <c r="A702">
        <v>700</v>
      </c>
      <c r="B702">
        <f>ROUNDUP(Commercial_Industrial_Requirements[[#This Row],[Total Parking Spaces]]*0.2,0.1)</f>
        <v>140</v>
      </c>
      <c r="C702">
        <f>ROUNDUP(Commercial_Industrial_Requirements[[#This Row],['# EV Capable Spaces]]*0.25,0.1)</f>
        <v>35</v>
      </c>
      <c r="E702">
        <v>700</v>
      </c>
      <c r="F702">
        <f t="shared" si="73"/>
        <v>70</v>
      </c>
      <c r="G702">
        <f t="shared" si="74"/>
        <v>175</v>
      </c>
      <c r="H702">
        <v>0</v>
      </c>
      <c r="J702">
        <v>700</v>
      </c>
      <c r="K702">
        <f t="shared" si="69"/>
        <v>70</v>
      </c>
      <c r="L702">
        <f t="shared" si="70"/>
        <v>175</v>
      </c>
      <c r="M702">
        <f t="shared" si="71"/>
        <v>35</v>
      </c>
      <c r="O702" s="278">
        <v>700</v>
      </c>
      <c r="P702" s="278">
        <v>0</v>
      </c>
      <c r="Q702" s="278">
        <f t="shared" si="72"/>
        <v>700</v>
      </c>
      <c r="R702" s="279">
        <v>0</v>
      </c>
    </row>
    <row r="703" spans="1:18" x14ac:dyDescent="0.25">
      <c r="A703">
        <v>701</v>
      </c>
      <c r="B703">
        <f>ROUNDUP(Commercial_Industrial_Requirements[[#This Row],[Total Parking Spaces]]*0.2,0.1)</f>
        <v>141</v>
      </c>
      <c r="C703">
        <f>ROUNDUP(Commercial_Industrial_Requirements[[#This Row],['# EV Capable Spaces]]*0.25,0.1)</f>
        <v>36</v>
      </c>
      <c r="E703">
        <v>701</v>
      </c>
      <c r="F703">
        <f t="shared" si="73"/>
        <v>71</v>
      </c>
      <c r="G703">
        <f t="shared" si="74"/>
        <v>176</v>
      </c>
      <c r="H703">
        <v>0</v>
      </c>
      <c r="J703">
        <v>701</v>
      </c>
      <c r="K703">
        <f t="shared" si="69"/>
        <v>71</v>
      </c>
      <c r="L703">
        <f t="shared" si="70"/>
        <v>176</v>
      </c>
      <c r="M703">
        <f t="shared" si="71"/>
        <v>36</v>
      </c>
      <c r="O703" s="278">
        <v>701</v>
      </c>
      <c r="P703" s="278">
        <v>0</v>
      </c>
      <c r="Q703" s="278">
        <f t="shared" si="72"/>
        <v>701</v>
      </c>
      <c r="R703" s="279">
        <v>0</v>
      </c>
    </row>
    <row r="704" spans="1:18" x14ac:dyDescent="0.25">
      <c r="A704">
        <v>702</v>
      </c>
      <c r="B704">
        <f>ROUNDUP(Commercial_Industrial_Requirements[[#This Row],[Total Parking Spaces]]*0.2,0.1)</f>
        <v>141</v>
      </c>
      <c r="C704">
        <f>ROUNDUP(Commercial_Industrial_Requirements[[#This Row],['# EV Capable Spaces]]*0.25,0.1)</f>
        <v>36</v>
      </c>
      <c r="E704">
        <v>702</v>
      </c>
      <c r="F704">
        <f t="shared" si="73"/>
        <v>71</v>
      </c>
      <c r="G704">
        <f t="shared" si="74"/>
        <v>176</v>
      </c>
      <c r="H704">
        <v>0</v>
      </c>
      <c r="J704">
        <v>702</v>
      </c>
      <c r="K704">
        <f t="shared" si="69"/>
        <v>71</v>
      </c>
      <c r="L704">
        <f t="shared" si="70"/>
        <v>176</v>
      </c>
      <c r="M704">
        <f t="shared" si="71"/>
        <v>36</v>
      </c>
      <c r="O704" s="278">
        <v>702</v>
      </c>
      <c r="P704" s="278">
        <v>0</v>
      </c>
      <c r="Q704" s="278">
        <f t="shared" si="72"/>
        <v>702</v>
      </c>
      <c r="R704" s="279">
        <v>0</v>
      </c>
    </row>
    <row r="705" spans="1:18" x14ac:dyDescent="0.25">
      <c r="A705">
        <v>703</v>
      </c>
      <c r="B705">
        <f>ROUNDUP(Commercial_Industrial_Requirements[[#This Row],[Total Parking Spaces]]*0.2,0.1)</f>
        <v>141</v>
      </c>
      <c r="C705">
        <f>ROUNDUP(Commercial_Industrial_Requirements[[#This Row],['# EV Capable Spaces]]*0.25,0.1)</f>
        <v>36</v>
      </c>
      <c r="E705">
        <v>703</v>
      </c>
      <c r="F705">
        <f t="shared" si="73"/>
        <v>71</v>
      </c>
      <c r="G705">
        <f t="shared" si="74"/>
        <v>176</v>
      </c>
      <c r="H705">
        <v>0</v>
      </c>
      <c r="J705">
        <v>703</v>
      </c>
      <c r="K705">
        <f t="shared" si="69"/>
        <v>71</v>
      </c>
      <c r="L705">
        <f t="shared" si="70"/>
        <v>176</v>
      </c>
      <c r="M705">
        <f t="shared" si="71"/>
        <v>36</v>
      </c>
      <c r="O705" s="278">
        <v>703</v>
      </c>
      <c r="P705" s="278">
        <v>0</v>
      </c>
      <c r="Q705" s="278">
        <f t="shared" si="72"/>
        <v>703</v>
      </c>
      <c r="R705" s="279">
        <v>0</v>
      </c>
    </row>
    <row r="706" spans="1:18" x14ac:dyDescent="0.25">
      <c r="A706">
        <v>704</v>
      </c>
      <c r="B706">
        <f>ROUNDUP(Commercial_Industrial_Requirements[[#This Row],[Total Parking Spaces]]*0.2,0.1)</f>
        <v>141</v>
      </c>
      <c r="C706">
        <f>ROUNDUP(Commercial_Industrial_Requirements[[#This Row],['# EV Capable Spaces]]*0.25,0.1)</f>
        <v>36</v>
      </c>
      <c r="E706">
        <v>704</v>
      </c>
      <c r="F706">
        <f t="shared" si="73"/>
        <v>71</v>
      </c>
      <c r="G706">
        <f t="shared" si="74"/>
        <v>176</v>
      </c>
      <c r="H706">
        <v>0</v>
      </c>
      <c r="J706">
        <v>704</v>
      </c>
      <c r="K706">
        <f t="shared" si="69"/>
        <v>71</v>
      </c>
      <c r="L706">
        <f t="shared" si="70"/>
        <v>176</v>
      </c>
      <c r="M706">
        <f t="shared" si="71"/>
        <v>36</v>
      </c>
      <c r="O706" s="278">
        <v>704</v>
      </c>
      <c r="P706" s="278">
        <v>0</v>
      </c>
      <c r="Q706" s="278">
        <f t="shared" si="72"/>
        <v>704</v>
      </c>
      <c r="R706" s="279">
        <v>0</v>
      </c>
    </row>
    <row r="707" spans="1:18" x14ac:dyDescent="0.25">
      <c r="A707">
        <v>705</v>
      </c>
      <c r="B707">
        <f>ROUNDUP(Commercial_Industrial_Requirements[[#This Row],[Total Parking Spaces]]*0.2,0.1)</f>
        <v>141</v>
      </c>
      <c r="C707">
        <f>ROUNDUP(Commercial_Industrial_Requirements[[#This Row],['# EV Capable Spaces]]*0.25,0.1)</f>
        <v>36</v>
      </c>
      <c r="E707">
        <v>705</v>
      </c>
      <c r="F707">
        <f t="shared" si="73"/>
        <v>71</v>
      </c>
      <c r="G707">
        <f t="shared" si="74"/>
        <v>177</v>
      </c>
      <c r="H707">
        <v>0</v>
      </c>
      <c r="J707">
        <v>705</v>
      </c>
      <c r="K707">
        <f t="shared" si="69"/>
        <v>71</v>
      </c>
      <c r="L707">
        <f t="shared" si="70"/>
        <v>177</v>
      </c>
      <c r="M707">
        <f t="shared" si="71"/>
        <v>36</v>
      </c>
      <c r="O707" s="278">
        <v>705</v>
      </c>
      <c r="P707" s="278">
        <v>0</v>
      </c>
      <c r="Q707" s="278">
        <f t="shared" si="72"/>
        <v>705</v>
      </c>
      <c r="R707" s="279">
        <v>0</v>
      </c>
    </row>
    <row r="708" spans="1:18" x14ac:dyDescent="0.25">
      <c r="A708">
        <v>706</v>
      </c>
      <c r="B708">
        <f>ROUNDUP(Commercial_Industrial_Requirements[[#This Row],[Total Parking Spaces]]*0.2,0.1)</f>
        <v>142</v>
      </c>
      <c r="C708">
        <f>ROUNDUP(Commercial_Industrial_Requirements[[#This Row],['# EV Capable Spaces]]*0.25,0.1)</f>
        <v>36</v>
      </c>
      <c r="E708">
        <v>706</v>
      </c>
      <c r="F708">
        <f t="shared" si="73"/>
        <v>71</v>
      </c>
      <c r="G708">
        <f t="shared" si="74"/>
        <v>177</v>
      </c>
      <c r="H708">
        <v>0</v>
      </c>
      <c r="J708">
        <v>706</v>
      </c>
      <c r="K708">
        <f t="shared" si="69"/>
        <v>71</v>
      </c>
      <c r="L708">
        <f t="shared" si="70"/>
        <v>177</v>
      </c>
      <c r="M708">
        <f t="shared" si="71"/>
        <v>36</v>
      </c>
      <c r="O708" s="278">
        <v>706</v>
      </c>
      <c r="P708" s="278">
        <v>0</v>
      </c>
      <c r="Q708" s="278">
        <f t="shared" si="72"/>
        <v>706</v>
      </c>
      <c r="R708" s="279">
        <v>0</v>
      </c>
    </row>
    <row r="709" spans="1:18" x14ac:dyDescent="0.25">
      <c r="A709">
        <v>707</v>
      </c>
      <c r="B709">
        <f>ROUNDUP(Commercial_Industrial_Requirements[[#This Row],[Total Parking Spaces]]*0.2,0.1)</f>
        <v>142</v>
      </c>
      <c r="C709">
        <f>ROUNDUP(Commercial_Industrial_Requirements[[#This Row],['# EV Capable Spaces]]*0.25,0.1)</f>
        <v>36</v>
      </c>
      <c r="E709">
        <v>707</v>
      </c>
      <c r="F709">
        <f t="shared" si="73"/>
        <v>71</v>
      </c>
      <c r="G709">
        <f t="shared" si="74"/>
        <v>177</v>
      </c>
      <c r="H709">
        <v>0</v>
      </c>
      <c r="J709">
        <v>707</v>
      </c>
      <c r="K709">
        <f t="shared" si="69"/>
        <v>71</v>
      </c>
      <c r="L709">
        <f t="shared" si="70"/>
        <v>177</v>
      </c>
      <c r="M709">
        <f t="shared" si="71"/>
        <v>36</v>
      </c>
      <c r="O709" s="278">
        <v>707</v>
      </c>
      <c r="P709" s="278">
        <v>0</v>
      </c>
      <c r="Q709" s="278">
        <f t="shared" si="72"/>
        <v>707</v>
      </c>
      <c r="R709" s="279">
        <v>0</v>
      </c>
    </row>
    <row r="710" spans="1:18" x14ac:dyDescent="0.25">
      <c r="A710">
        <v>708</v>
      </c>
      <c r="B710">
        <f>ROUNDUP(Commercial_Industrial_Requirements[[#This Row],[Total Parking Spaces]]*0.2,0.1)</f>
        <v>142</v>
      </c>
      <c r="C710">
        <f>ROUNDUP(Commercial_Industrial_Requirements[[#This Row],['# EV Capable Spaces]]*0.25,0.1)</f>
        <v>36</v>
      </c>
      <c r="E710">
        <v>708</v>
      </c>
      <c r="F710">
        <f t="shared" si="73"/>
        <v>71</v>
      </c>
      <c r="G710">
        <f t="shared" si="74"/>
        <v>177</v>
      </c>
      <c r="H710">
        <v>0</v>
      </c>
      <c r="J710">
        <v>708</v>
      </c>
      <c r="K710">
        <f t="shared" si="69"/>
        <v>71</v>
      </c>
      <c r="L710">
        <f t="shared" si="70"/>
        <v>177</v>
      </c>
      <c r="M710">
        <f t="shared" si="71"/>
        <v>36</v>
      </c>
      <c r="O710" s="278">
        <v>708</v>
      </c>
      <c r="P710" s="278">
        <v>0</v>
      </c>
      <c r="Q710" s="278">
        <f t="shared" si="72"/>
        <v>708</v>
      </c>
      <c r="R710" s="279">
        <v>0</v>
      </c>
    </row>
    <row r="711" spans="1:18" x14ac:dyDescent="0.25">
      <c r="A711">
        <v>709</v>
      </c>
      <c r="B711">
        <f>ROUNDUP(Commercial_Industrial_Requirements[[#This Row],[Total Parking Spaces]]*0.2,0.1)</f>
        <v>142</v>
      </c>
      <c r="C711">
        <f>ROUNDUP(Commercial_Industrial_Requirements[[#This Row],['# EV Capable Spaces]]*0.25,0.1)</f>
        <v>36</v>
      </c>
      <c r="E711">
        <v>709</v>
      </c>
      <c r="F711">
        <f t="shared" si="73"/>
        <v>71</v>
      </c>
      <c r="G711">
        <f t="shared" si="74"/>
        <v>178</v>
      </c>
      <c r="H711">
        <v>0</v>
      </c>
      <c r="J711">
        <v>709</v>
      </c>
      <c r="K711">
        <f t="shared" si="69"/>
        <v>71</v>
      </c>
      <c r="L711">
        <f t="shared" si="70"/>
        <v>178</v>
      </c>
      <c r="M711">
        <f t="shared" si="71"/>
        <v>36</v>
      </c>
      <c r="O711" s="278">
        <v>709</v>
      </c>
      <c r="P711" s="278">
        <v>0</v>
      </c>
      <c r="Q711" s="278">
        <f t="shared" si="72"/>
        <v>709</v>
      </c>
      <c r="R711" s="279">
        <v>0</v>
      </c>
    </row>
    <row r="712" spans="1:18" x14ac:dyDescent="0.25">
      <c r="A712">
        <v>710</v>
      </c>
      <c r="B712">
        <f>ROUNDUP(Commercial_Industrial_Requirements[[#This Row],[Total Parking Spaces]]*0.2,0.1)</f>
        <v>142</v>
      </c>
      <c r="C712">
        <f>ROUNDUP(Commercial_Industrial_Requirements[[#This Row],['# EV Capable Spaces]]*0.25,0.1)</f>
        <v>36</v>
      </c>
      <c r="E712">
        <v>710</v>
      </c>
      <c r="F712">
        <f t="shared" si="73"/>
        <v>71</v>
      </c>
      <c r="G712">
        <f t="shared" si="74"/>
        <v>178</v>
      </c>
      <c r="H712">
        <v>0</v>
      </c>
      <c r="J712">
        <v>710</v>
      </c>
      <c r="K712">
        <f t="shared" si="69"/>
        <v>71</v>
      </c>
      <c r="L712">
        <f t="shared" si="70"/>
        <v>178</v>
      </c>
      <c r="M712">
        <f t="shared" si="71"/>
        <v>36</v>
      </c>
      <c r="O712" s="278">
        <v>710</v>
      </c>
      <c r="P712" s="278">
        <v>0</v>
      </c>
      <c r="Q712" s="278">
        <f t="shared" si="72"/>
        <v>710</v>
      </c>
      <c r="R712" s="279">
        <v>0</v>
      </c>
    </row>
    <row r="713" spans="1:18" x14ac:dyDescent="0.25">
      <c r="A713">
        <v>711</v>
      </c>
      <c r="B713">
        <f>ROUNDUP(Commercial_Industrial_Requirements[[#This Row],[Total Parking Spaces]]*0.2,0.1)</f>
        <v>143</v>
      </c>
      <c r="C713">
        <f>ROUNDUP(Commercial_Industrial_Requirements[[#This Row],['# EV Capable Spaces]]*0.25,0.1)</f>
        <v>36</v>
      </c>
      <c r="E713">
        <v>711</v>
      </c>
      <c r="F713">
        <f t="shared" si="73"/>
        <v>72</v>
      </c>
      <c r="G713">
        <f t="shared" si="74"/>
        <v>178</v>
      </c>
      <c r="H713">
        <v>0</v>
      </c>
      <c r="J713">
        <v>711</v>
      </c>
      <c r="K713">
        <f t="shared" si="69"/>
        <v>72</v>
      </c>
      <c r="L713">
        <f t="shared" si="70"/>
        <v>178</v>
      </c>
      <c r="M713">
        <f t="shared" si="71"/>
        <v>36</v>
      </c>
      <c r="O713" s="278">
        <v>711</v>
      </c>
      <c r="P713" s="278">
        <v>0</v>
      </c>
      <c r="Q713" s="278">
        <f t="shared" si="72"/>
        <v>711</v>
      </c>
      <c r="R713" s="279">
        <v>0</v>
      </c>
    </row>
    <row r="714" spans="1:18" x14ac:dyDescent="0.25">
      <c r="A714">
        <v>712</v>
      </c>
      <c r="B714">
        <f>ROUNDUP(Commercial_Industrial_Requirements[[#This Row],[Total Parking Spaces]]*0.2,0.1)</f>
        <v>143</v>
      </c>
      <c r="C714">
        <f>ROUNDUP(Commercial_Industrial_Requirements[[#This Row],['# EV Capable Spaces]]*0.25,0.1)</f>
        <v>36</v>
      </c>
      <c r="E714">
        <v>712</v>
      </c>
      <c r="F714">
        <f t="shared" si="73"/>
        <v>72</v>
      </c>
      <c r="G714">
        <f t="shared" si="74"/>
        <v>178</v>
      </c>
      <c r="H714">
        <v>0</v>
      </c>
      <c r="J714">
        <v>712</v>
      </c>
      <c r="K714">
        <f t="shared" ref="K714:K777" si="75">ROUNDUP(J714*0.1,0.1)</f>
        <v>72</v>
      </c>
      <c r="L714">
        <f t="shared" ref="L714:L777" si="76">ROUNDUP(J714*0.25,0.1)</f>
        <v>178</v>
      </c>
      <c r="M714">
        <f t="shared" ref="M714:M777" si="77">ROUNDUP(J714*0.05,0.1)</f>
        <v>36</v>
      </c>
      <c r="O714" s="278">
        <v>712</v>
      </c>
      <c r="P714" s="278">
        <v>0</v>
      </c>
      <c r="Q714" s="278">
        <f t="shared" si="72"/>
        <v>712</v>
      </c>
      <c r="R714" s="279">
        <v>0</v>
      </c>
    </row>
    <row r="715" spans="1:18" x14ac:dyDescent="0.25">
      <c r="A715">
        <v>713</v>
      </c>
      <c r="B715">
        <f>ROUNDUP(Commercial_Industrial_Requirements[[#This Row],[Total Parking Spaces]]*0.2,0.1)</f>
        <v>143</v>
      </c>
      <c r="C715">
        <f>ROUNDUP(Commercial_Industrial_Requirements[[#This Row],['# EV Capable Spaces]]*0.25,0.1)</f>
        <v>36</v>
      </c>
      <c r="E715">
        <v>713</v>
      </c>
      <c r="F715">
        <f t="shared" si="73"/>
        <v>72</v>
      </c>
      <c r="G715">
        <f t="shared" si="74"/>
        <v>179</v>
      </c>
      <c r="H715">
        <v>0</v>
      </c>
      <c r="J715">
        <v>713</v>
      </c>
      <c r="K715">
        <f t="shared" si="75"/>
        <v>72</v>
      </c>
      <c r="L715">
        <f t="shared" si="76"/>
        <v>179</v>
      </c>
      <c r="M715">
        <f t="shared" si="77"/>
        <v>36</v>
      </c>
      <c r="O715" s="278">
        <v>713</v>
      </c>
      <c r="P715" s="278">
        <v>0</v>
      </c>
      <c r="Q715" s="278">
        <f t="shared" si="72"/>
        <v>713</v>
      </c>
      <c r="R715" s="279">
        <v>0</v>
      </c>
    </row>
    <row r="716" spans="1:18" x14ac:dyDescent="0.25">
      <c r="A716">
        <v>714</v>
      </c>
      <c r="B716">
        <f>ROUNDUP(Commercial_Industrial_Requirements[[#This Row],[Total Parking Spaces]]*0.2,0.1)</f>
        <v>143</v>
      </c>
      <c r="C716">
        <f>ROUNDUP(Commercial_Industrial_Requirements[[#This Row],['# EV Capable Spaces]]*0.25,0.1)</f>
        <v>36</v>
      </c>
      <c r="E716">
        <v>714</v>
      </c>
      <c r="F716">
        <f t="shared" si="73"/>
        <v>72</v>
      </c>
      <c r="G716">
        <f t="shared" si="74"/>
        <v>179</v>
      </c>
      <c r="H716">
        <v>0</v>
      </c>
      <c r="J716">
        <v>714</v>
      </c>
      <c r="K716">
        <f t="shared" si="75"/>
        <v>72</v>
      </c>
      <c r="L716">
        <f t="shared" si="76"/>
        <v>179</v>
      </c>
      <c r="M716">
        <f t="shared" si="77"/>
        <v>36</v>
      </c>
      <c r="O716" s="278">
        <v>714</v>
      </c>
      <c r="P716" s="278">
        <v>0</v>
      </c>
      <c r="Q716" s="278">
        <f t="shared" si="72"/>
        <v>714</v>
      </c>
      <c r="R716" s="279">
        <v>0</v>
      </c>
    </row>
    <row r="717" spans="1:18" x14ac:dyDescent="0.25">
      <c r="A717">
        <v>715</v>
      </c>
      <c r="B717">
        <f>ROUNDUP(Commercial_Industrial_Requirements[[#This Row],[Total Parking Spaces]]*0.2,0.1)</f>
        <v>143</v>
      </c>
      <c r="C717">
        <f>ROUNDUP(Commercial_Industrial_Requirements[[#This Row],['# EV Capable Spaces]]*0.25,0.1)</f>
        <v>36</v>
      </c>
      <c r="E717">
        <v>715</v>
      </c>
      <c r="F717">
        <f t="shared" si="73"/>
        <v>72</v>
      </c>
      <c r="G717">
        <f t="shared" si="74"/>
        <v>179</v>
      </c>
      <c r="H717">
        <v>0</v>
      </c>
      <c r="J717">
        <v>715</v>
      </c>
      <c r="K717">
        <f t="shared" si="75"/>
        <v>72</v>
      </c>
      <c r="L717">
        <f t="shared" si="76"/>
        <v>179</v>
      </c>
      <c r="M717">
        <f t="shared" si="77"/>
        <v>36</v>
      </c>
      <c r="O717" s="278">
        <v>715</v>
      </c>
      <c r="P717" s="278">
        <v>0</v>
      </c>
      <c r="Q717" s="278">
        <f t="shared" si="72"/>
        <v>715</v>
      </c>
      <c r="R717" s="279">
        <v>0</v>
      </c>
    </row>
    <row r="718" spans="1:18" x14ac:dyDescent="0.25">
      <c r="A718">
        <v>716</v>
      </c>
      <c r="B718">
        <f>ROUNDUP(Commercial_Industrial_Requirements[[#This Row],[Total Parking Spaces]]*0.2,0.1)</f>
        <v>144</v>
      </c>
      <c r="C718">
        <f>ROUNDUP(Commercial_Industrial_Requirements[[#This Row],['# EV Capable Spaces]]*0.25,0.1)</f>
        <v>36</v>
      </c>
      <c r="E718">
        <v>716</v>
      </c>
      <c r="F718">
        <f t="shared" si="73"/>
        <v>72</v>
      </c>
      <c r="G718">
        <f t="shared" si="74"/>
        <v>179</v>
      </c>
      <c r="H718">
        <v>0</v>
      </c>
      <c r="J718">
        <v>716</v>
      </c>
      <c r="K718">
        <f t="shared" si="75"/>
        <v>72</v>
      </c>
      <c r="L718">
        <f t="shared" si="76"/>
        <v>179</v>
      </c>
      <c r="M718">
        <f t="shared" si="77"/>
        <v>36</v>
      </c>
      <c r="O718" s="278">
        <v>716</v>
      </c>
      <c r="P718" s="278">
        <v>0</v>
      </c>
      <c r="Q718" s="278">
        <f t="shared" si="72"/>
        <v>716</v>
      </c>
      <c r="R718" s="279">
        <v>0</v>
      </c>
    </row>
    <row r="719" spans="1:18" x14ac:dyDescent="0.25">
      <c r="A719">
        <v>717</v>
      </c>
      <c r="B719">
        <f>ROUNDUP(Commercial_Industrial_Requirements[[#This Row],[Total Parking Spaces]]*0.2,0.1)</f>
        <v>144</v>
      </c>
      <c r="C719">
        <f>ROUNDUP(Commercial_Industrial_Requirements[[#This Row],['# EV Capable Spaces]]*0.25,0.1)</f>
        <v>36</v>
      </c>
      <c r="E719">
        <v>717</v>
      </c>
      <c r="F719">
        <f t="shared" si="73"/>
        <v>72</v>
      </c>
      <c r="G719">
        <f t="shared" si="74"/>
        <v>180</v>
      </c>
      <c r="H719">
        <v>0</v>
      </c>
      <c r="J719">
        <v>717</v>
      </c>
      <c r="K719">
        <f t="shared" si="75"/>
        <v>72</v>
      </c>
      <c r="L719">
        <f t="shared" si="76"/>
        <v>180</v>
      </c>
      <c r="M719">
        <f t="shared" si="77"/>
        <v>36</v>
      </c>
      <c r="O719" s="278">
        <v>717</v>
      </c>
      <c r="P719" s="278">
        <v>0</v>
      </c>
      <c r="Q719" s="278">
        <f t="shared" si="72"/>
        <v>717</v>
      </c>
      <c r="R719" s="279">
        <v>0</v>
      </c>
    </row>
    <row r="720" spans="1:18" x14ac:dyDescent="0.25">
      <c r="A720">
        <v>718</v>
      </c>
      <c r="B720">
        <f>ROUNDUP(Commercial_Industrial_Requirements[[#This Row],[Total Parking Spaces]]*0.2,0.1)</f>
        <v>144</v>
      </c>
      <c r="C720">
        <f>ROUNDUP(Commercial_Industrial_Requirements[[#This Row],['# EV Capable Spaces]]*0.25,0.1)</f>
        <v>36</v>
      </c>
      <c r="E720">
        <v>718</v>
      </c>
      <c r="F720">
        <f t="shared" si="73"/>
        <v>72</v>
      </c>
      <c r="G720">
        <f t="shared" si="74"/>
        <v>180</v>
      </c>
      <c r="H720">
        <v>0</v>
      </c>
      <c r="J720">
        <v>718</v>
      </c>
      <c r="K720">
        <f t="shared" si="75"/>
        <v>72</v>
      </c>
      <c r="L720">
        <f t="shared" si="76"/>
        <v>180</v>
      </c>
      <c r="M720">
        <f t="shared" si="77"/>
        <v>36</v>
      </c>
      <c r="O720" s="278">
        <v>718</v>
      </c>
      <c r="P720" s="278">
        <v>0</v>
      </c>
      <c r="Q720" s="278">
        <f t="shared" si="72"/>
        <v>718</v>
      </c>
      <c r="R720" s="279">
        <v>0</v>
      </c>
    </row>
    <row r="721" spans="1:18" x14ac:dyDescent="0.25">
      <c r="A721">
        <v>719</v>
      </c>
      <c r="B721">
        <f>ROUNDUP(Commercial_Industrial_Requirements[[#This Row],[Total Parking Spaces]]*0.2,0.1)</f>
        <v>144</v>
      </c>
      <c r="C721">
        <f>ROUNDUP(Commercial_Industrial_Requirements[[#This Row],['# EV Capable Spaces]]*0.25,0.1)</f>
        <v>36</v>
      </c>
      <c r="E721">
        <v>719</v>
      </c>
      <c r="F721">
        <f t="shared" si="73"/>
        <v>72</v>
      </c>
      <c r="G721">
        <f t="shared" si="74"/>
        <v>180</v>
      </c>
      <c r="H721">
        <v>0</v>
      </c>
      <c r="J721">
        <v>719</v>
      </c>
      <c r="K721">
        <f t="shared" si="75"/>
        <v>72</v>
      </c>
      <c r="L721">
        <f t="shared" si="76"/>
        <v>180</v>
      </c>
      <c r="M721">
        <f t="shared" si="77"/>
        <v>36</v>
      </c>
      <c r="O721" s="278">
        <v>719</v>
      </c>
      <c r="P721" s="278">
        <v>0</v>
      </c>
      <c r="Q721" s="278">
        <f t="shared" si="72"/>
        <v>719</v>
      </c>
      <c r="R721" s="279">
        <v>0</v>
      </c>
    </row>
    <row r="722" spans="1:18" x14ac:dyDescent="0.25">
      <c r="A722">
        <v>720</v>
      </c>
      <c r="B722">
        <f>ROUNDUP(Commercial_Industrial_Requirements[[#This Row],[Total Parking Spaces]]*0.2,0.1)</f>
        <v>144</v>
      </c>
      <c r="C722">
        <f>ROUNDUP(Commercial_Industrial_Requirements[[#This Row],['# EV Capable Spaces]]*0.25,0.1)</f>
        <v>36</v>
      </c>
      <c r="E722">
        <v>720</v>
      </c>
      <c r="F722">
        <f t="shared" si="73"/>
        <v>72</v>
      </c>
      <c r="G722">
        <f t="shared" si="74"/>
        <v>180</v>
      </c>
      <c r="H722">
        <v>0</v>
      </c>
      <c r="J722">
        <v>720</v>
      </c>
      <c r="K722">
        <f t="shared" si="75"/>
        <v>72</v>
      </c>
      <c r="L722">
        <f t="shared" si="76"/>
        <v>180</v>
      </c>
      <c r="M722">
        <f t="shared" si="77"/>
        <v>36</v>
      </c>
      <c r="O722" s="278">
        <v>720</v>
      </c>
      <c r="P722" s="278">
        <v>0</v>
      </c>
      <c r="Q722" s="278">
        <f t="shared" si="72"/>
        <v>720</v>
      </c>
      <c r="R722" s="279">
        <v>0</v>
      </c>
    </row>
    <row r="723" spans="1:18" x14ac:dyDescent="0.25">
      <c r="A723">
        <v>721</v>
      </c>
      <c r="B723">
        <f>ROUNDUP(Commercial_Industrial_Requirements[[#This Row],[Total Parking Spaces]]*0.2,0.1)</f>
        <v>145</v>
      </c>
      <c r="C723">
        <f>ROUNDUP(Commercial_Industrial_Requirements[[#This Row],['# EV Capable Spaces]]*0.25,0.1)</f>
        <v>37</v>
      </c>
      <c r="E723">
        <v>721</v>
      </c>
      <c r="F723">
        <f t="shared" si="73"/>
        <v>73</v>
      </c>
      <c r="G723">
        <f t="shared" si="74"/>
        <v>181</v>
      </c>
      <c r="H723">
        <v>0</v>
      </c>
      <c r="J723">
        <v>721</v>
      </c>
      <c r="K723">
        <f t="shared" si="75"/>
        <v>73</v>
      </c>
      <c r="L723">
        <f t="shared" si="76"/>
        <v>181</v>
      </c>
      <c r="M723">
        <f t="shared" si="77"/>
        <v>37</v>
      </c>
      <c r="O723" s="278">
        <v>721</v>
      </c>
      <c r="P723" s="278">
        <v>0</v>
      </c>
      <c r="Q723" s="278">
        <f t="shared" ref="Q723:Q786" si="78">O723</f>
        <v>721</v>
      </c>
      <c r="R723" s="279">
        <v>0</v>
      </c>
    </row>
    <row r="724" spans="1:18" x14ac:dyDescent="0.25">
      <c r="A724">
        <v>722</v>
      </c>
      <c r="B724">
        <f>ROUNDUP(Commercial_Industrial_Requirements[[#This Row],[Total Parking Spaces]]*0.2,0.1)</f>
        <v>145</v>
      </c>
      <c r="C724">
        <f>ROUNDUP(Commercial_Industrial_Requirements[[#This Row],['# EV Capable Spaces]]*0.25,0.1)</f>
        <v>37</v>
      </c>
      <c r="E724">
        <v>722</v>
      </c>
      <c r="F724">
        <f t="shared" si="73"/>
        <v>73</v>
      </c>
      <c r="G724">
        <f t="shared" si="74"/>
        <v>181</v>
      </c>
      <c r="H724">
        <v>0</v>
      </c>
      <c r="J724">
        <v>722</v>
      </c>
      <c r="K724">
        <f t="shared" si="75"/>
        <v>73</v>
      </c>
      <c r="L724">
        <f t="shared" si="76"/>
        <v>181</v>
      </c>
      <c r="M724">
        <f t="shared" si="77"/>
        <v>37</v>
      </c>
      <c r="O724" s="278">
        <v>722</v>
      </c>
      <c r="P724" s="278">
        <v>0</v>
      </c>
      <c r="Q724" s="278">
        <f t="shared" si="78"/>
        <v>722</v>
      </c>
      <c r="R724" s="279">
        <v>0</v>
      </c>
    </row>
    <row r="725" spans="1:18" x14ac:dyDescent="0.25">
      <c r="A725">
        <v>723</v>
      </c>
      <c r="B725">
        <f>ROUNDUP(Commercial_Industrial_Requirements[[#This Row],[Total Parking Spaces]]*0.2,0.1)</f>
        <v>145</v>
      </c>
      <c r="C725">
        <f>ROUNDUP(Commercial_Industrial_Requirements[[#This Row],['# EV Capable Spaces]]*0.25,0.1)</f>
        <v>37</v>
      </c>
      <c r="E725">
        <v>723</v>
      </c>
      <c r="F725">
        <f t="shared" si="73"/>
        <v>73</v>
      </c>
      <c r="G725">
        <f t="shared" si="74"/>
        <v>181</v>
      </c>
      <c r="H725">
        <v>0</v>
      </c>
      <c r="J725">
        <v>723</v>
      </c>
      <c r="K725">
        <f t="shared" si="75"/>
        <v>73</v>
      </c>
      <c r="L725">
        <f t="shared" si="76"/>
        <v>181</v>
      </c>
      <c r="M725">
        <f t="shared" si="77"/>
        <v>37</v>
      </c>
      <c r="O725" s="278">
        <v>723</v>
      </c>
      <c r="P725" s="278">
        <v>0</v>
      </c>
      <c r="Q725" s="278">
        <f t="shared" si="78"/>
        <v>723</v>
      </c>
      <c r="R725" s="279">
        <v>0</v>
      </c>
    </row>
    <row r="726" spans="1:18" x14ac:dyDescent="0.25">
      <c r="A726">
        <v>724</v>
      </c>
      <c r="B726">
        <f>ROUNDUP(Commercial_Industrial_Requirements[[#This Row],[Total Parking Spaces]]*0.2,0.1)</f>
        <v>145</v>
      </c>
      <c r="C726">
        <f>ROUNDUP(Commercial_Industrial_Requirements[[#This Row],['# EV Capable Spaces]]*0.25,0.1)</f>
        <v>37</v>
      </c>
      <c r="E726">
        <v>724</v>
      </c>
      <c r="F726">
        <f t="shared" si="73"/>
        <v>73</v>
      </c>
      <c r="G726">
        <f t="shared" si="74"/>
        <v>181</v>
      </c>
      <c r="H726">
        <v>0</v>
      </c>
      <c r="J726">
        <v>724</v>
      </c>
      <c r="K726">
        <f t="shared" si="75"/>
        <v>73</v>
      </c>
      <c r="L726">
        <f t="shared" si="76"/>
        <v>181</v>
      </c>
      <c r="M726">
        <f t="shared" si="77"/>
        <v>37</v>
      </c>
      <c r="O726" s="278">
        <v>724</v>
      </c>
      <c r="P726" s="278">
        <v>0</v>
      </c>
      <c r="Q726" s="278">
        <f t="shared" si="78"/>
        <v>724</v>
      </c>
      <c r="R726" s="279">
        <v>0</v>
      </c>
    </row>
    <row r="727" spans="1:18" x14ac:dyDescent="0.25">
      <c r="A727">
        <v>725</v>
      </c>
      <c r="B727">
        <f>ROUNDUP(Commercial_Industrial_Requirements[[#This Row],[Total Parking Spaces]]*0.2,0.1)</f>
        <v>145</v>
      </c>
      <c r="C727">
        <f>ROUNDUP(Commercial_Industrial_Requirements[[#This Row],['# EV Capable Spaces]]*0.25,0.1)</f>
        <v>37</v>
      </c>
      <c r="E727">
        <v>725</v>
      </c>
      <c r="F727">
        <f t="shared" si="73"/>
        <v>73</v>
      </c>
      <c r="G727">
        <f t="shared" si="74"/>
        <v>182</v>
      </c>
      <c r="H727">
        <v>0</v>
      </c>
      <c r="J727">
        <v>725</v>
      </c>
      <c r="K727">
        <f t="shared" si="75"/>
        <v>73</v>
      </c>
      <c r="L727">
        <f t="shared" si="76"/>
        <v>182</v>
      </c>
      <c r="M727">
        <f t="shared" si="77"/>
        <v>37</v>
      </c>
      <c r="O727" s="278">
        <v>725</v>
      </c>
      <c r="P727" s="278">
        <v>0</v>
      </c>
      <c r="Q727" s="278">
        <f t="shared" si="78"/>
        <v>725</v>
      </c>
      <c r="R727" s="279">
        <v>0</v>
      </c>
    </row>
    <row r="728" spans="1:18" x14ac:dyDescent="0.25">
      <c r="A728">
        <v>726</v>
      </c>
      <c r="B728">
        <f>ROUNDUP(Commercial_Industrial_Requirements[[#This Row],[Total Parking Spaces]]*0.2,0.1)</f>
        <v>146</v>
      </c>
      <c r="C728">
        <f>ROUNDUP(Commercial_Industrial_Requirements[[#This Row],['# EV Capable Spaces]]*0.25,0.1)</f>
        <v>37</v>
      </c>
      <c r="E728">
        <v>726</v>
      </c>
      <c r="F728">
        <f t="shared" si="73"/>
        <v>73</v>
      </c>
      <c r="G728">
        <f t="shared" si="74"/>
        <v>182</v>
      </c>
      <c r="H728">
        <v>0</v>
      </c>
      <c r="J728">
        <v>726</v>
      </c>
      <c r="K728">
        <f t="shared" si="75"/>
        <v>73</v>
      </c>
      <c r="L728">
        <f t="shared" si="76"/>
        <v>182</v>
      </c>
      <c r="M728">
        <f t="shared" si="77"/>
        <v>37</v>
      </c>
      <c r="O728" s="278">
        <v>726</v>
      </c>
      <c r="P728" s="278">
        <v>0</v>
      </c>
      <c r="Q728" s="278">
        <f t="shared" si="78"/>
        <v>726</v>
      </c>
      <c r="R728" s="279">
        <v>0</v>
      </c>
    </row>
    <row r="729" spans="1:18" x14ac:dyDescent="0.25">
      <c r="A729">
        <v>727</v>
      </c>
      <c r="B729">
        <f>ROUNDUP(Commercial_Industrial_Requirements[[#This Row],[Total Parking Spaces]]*0.2,0.1)</f>
        <v>146</v>
      </c>
      <c r="C729">
        <f>ROUNDUP(Commercial_Industrial_Requirements[[#This Row],['# EV Capable Spaces]]*0.25,0.1)</f>
        <v>37</v>
      </c>
      <c r="E729">
        <v>727</v>
      </c>
      <c r="F729">
        <f t="shared" si="73"/>
        <v>73</v>
      </c>
      <c r="G729">
        <f t="shared" si="74"/>
        <v>182</v>
      </c>
      <c r="H729">
        <v>0</v>
      </c>
      <c r="J729">
        <v>727</v>
      </c>
      <c r="K729">
        <f t="shared" si="75"/>
        <v>73</v>
      </c>
      <c r="L729">
        <f t="shared" si="76"/>
        <v>182</v>
      </c>
      <c r="M729">
        <f t="shared" si="77"/>
        <v>37</v>
      </c>
      <c r="O729" s="278">
        <v>727</v>
      </c>
      <c r="P729" s="278">
        <v>0</v>
      </c>
      <c r="Q729" s="278">
        <f t="shared" si="78"/>
        <v>727</v>
      </c>
      <c r="R729" s="279">
        <v>0</v>
      </c>
    </row>
    <row r="730" spans="1:18" x14ac:dyDescent="0.25">
      <c r="A730">
        <v>728</v>
      </c>
      <c r="B730">
        <f>ROUNDUP(Commercial_Industrial_Requirements[[#This Row],[Total Parking Spaces]]*0.2,0.1)</f>
        <v>146</v>
      </c>
      <c r="C730">
        <f>ROUNDUP(Commercial_Industrial_Requirements[[#This Row],['# EV Capable Spaces]]*0.25,0.1)</f>
        <v>37</v>
      </c>
      <c r="E730">
        <v>728</v>
      </c>
      <c r="F730">
        <f t="shared" si="73"/>
        <v>73</v>
      </c>
      <c r="G730">
        <f t="shared" si="74"/>
        <v>182</v>
      </c>
      <c r="H730">
        <v>0</v>
      </c>
      <c r="J730">
        <v>728</v>
      </c>
      <c r="K730">
        <f t="shared" si="75"/>
        <v>73</v>
      </c>
      <c r="L730">
        <f t="shared" si="76"/>
        <v>182</v>
      </c>
      <c r="M730">
        <f t="shared" si="77"/>
        <v>37</v>
      </c>
      <c r="O730" s="278">
        <v>728</v>
      </c>
      <c r="P730" s="278">
        <v>0</v>
      </c>
      <c r="Q730" s="278">
        <f t="shared" si="78"/>
        <v>728</v>
      </c>
      <c r="R730" s="279">
        <v>0</v>
      </c>
    </row>
    <row r="731" spans="1:18" x14ac:dyDescent="0.25">
      <c r="A731">
        <v>729</v>
      </c>
      <c r="B731">
        <f>ROUNDUP(Commercial_Industrial_Requirements[[#This Row],[Total Parking Spaces]]*0.2,0.1)</f>
        <v>146</v>
      </c>
      <c r="C731">
        <f>ROUNDUP(Commercial_Industrial_Requirements[[#This Row],['# EV Capable Spaces]]*0.25,0.1)</f>
        <v>37</v>
      </c>
      <c r="E731">
        <v>729</v>
      </c>
      <c r="F731">
        <f t="shared" si="73"/>
        <v>73</v>
      </c>
      <c r="G731">
        <f t="shared" si="74"/>
        <v>183</v>
      </c>
      <c r="H731">
        <v>0</v>
      </c>
      <c r="J731">
        <v>729</v>
      </c>
      <c r="K731">
        <f t="shared" si="75"/>
        <v>73</v>
      </c>
      <c r="L731">
        <f t="shared" si="76"/>
        <v>183</v>
      </c>
      <c r="M731">
        <f t="shared" si="77"/>
        <v>37</v>
      </c>
      <c r="O731" s="278">
        <v>729</v>
      </c>
      <c r="P731" s="278">
        <v>0</v>
      </c>
      <c r="Q731" s="278">
        <f t="shared" si="78"/>
        <v>729</v>
      </c>
      <c r="R731" s="279">
        <v>0</v>
      </c>
    </row>
    <row r="732" spans="1:18" x14ac:dyDescent="0.25">
      <c r="A732">
        <v>730</v>
      </c>
      <c r="B732">
        <f>ROUNDUP(Commercial_Industrial_Requirements[[#This Row],[Total Parking Spaces]]*0.2,0.1)</f>
        <v>146</v>
      </c>
      <c r="C732">
        <f>ROUNDUP(Commercial_Industrial_Requirements[[#This Row],['# EV Capable Spaces]]*0.25,0.1)</f>
        <v>37</v>
      </c>
      <c r="E732">
        <v>730</v>
      </c>
      <c r="F732">
        <f t="shared" si="73"/>
        <v>73</v>
      </c>
      <c r="G732">
        <f t="shared" si="74"/>
        <v>183</v>
      </c>
      <c r="H732">
        <v>0</v>
      </c>
      <c r="J732">
        <v>730</v>
      </c>
      <c r="K732">
        <f t="shared" si="75"/>
        <v>73</v>
      </c>
      <c r="L732">
        <f t="shared" si="76"/>
        <v>183</v>
      </c>
      <c r="M732">
        <f t="shared" si="77"/>
        <v>37</v>
      </c>
      <c r="O732" s="278">
        <v>730</v>
      </c>
      <c r="P732" s="278">
        <v>0</v>
      </c>
      <c r="Q732" s="278">
        <f t="shared" si="78"/>
        <v>730</v>
      </c>
      <c r="R732" s="279">
        <v>0</v>
      </c>
    </row>
    <row r="733" spans="1:18" x14ac:dyDescent="0.25">
      <c r="A733">
        <v>731</v>
      </c>
      <c r="B733">
        <f>ROUNDUP(Commercial_Industrial_Requirements[[#This Row],[Total Parking Spaces]]*0.2,0.1)</f>
        <v>147</v>
      </c>
      <c r="C733">
        <f>ROUNDUP(Commercial_Industrial_Requirements[[#This Row],['# EV Capable Spaces]]*0.25,0.1)</f>
        <v>37</v>
      </c>
      <c r="E733">
        <v>731</v>
      </c>
      <c r="F733">
        <f t="shared" si="73"/>
        <v>74</v>
      </c>
      <c r="G733">
        <f t="shared" si="74"/>
        <v>183</v>
      </c>
      <c r="H733">
        <v>0</v>
      </c>
      <c r="J733">
        <v>731</v>
      </c>
      <c r="K733">
        <f t="shared" si="75"/>
        <v>74</v>
      </c>
      <c r="L733">
        <f t="shared" si="76"/>
        <v>183</v>
      </c>
      <c r="M733">
        <f t="shared" si="77"/>
        <v>37</v>
      </c>
      <c r="O733" s="278">
        <v>731</v>
      </c>
      <c r="P733" s="278">
        <v>0</v>
      </c>
      <c r="Q733" s="278">
        <f t="shared" si="78"/>
        <v>731</v>
      </c>
      <c r="R733" s="279">
        <v>0</v>
      </c>
    </row>
    <row r="734" spans="1:18" x14ac:dyDescent="0.25">
      <c r="A734">
        <v>732</v>
      </c>
      <c r="B734">
        <f>ROUNDUP(Commercial_Industrial_Requirements[[#This Row],[Total Parking Spaces]]*0.2,0.1)</f>
        <v>147</v>
      </c>
      <c r="C734">
        <f>ROUNDUP(Commercial_Industrial_Requirements[[#This Row],['# EV Capable Spaces]]*0.25,0.1)</f>
        <v>37</v>
      </c>
      <c r="E734">
        <v>732</v>
      </c>
      <c r="F734">
        <f t="shared" si="73"/>
        <v>74</v>
      </c>
      <c r="G734">
        <f t="shared" si="74"/>
        <v>183</v>
      </c>
      <c r="H734">
        <v>0</v>
      </c>
      <c r="J734">
        <v>732</v>
      </c>
      <c r="K734">
        <f t="shared" si="75"/>
        <v>74</v>
      </c>
      <c r="L734">
        <f t="shared" si="76"/>
        <v>183</v>
      </c>
      <c r="M734">
        <f t="shared" si="77"/>
        <v>37</v>
      </c>
      <c r="O734" s="278">
        <v>732</v>
      </c>
      <c r="P734" s="278">
        <v>0</v>
      </c>
      <c r="Q734" s="278">
        <f t="shared" si="78"/>
        <v>732</v>
      </c>
      <c r="R734" s="279">
        <v>0</v>
      </c>
    </row>
    <row r="735" spans="1:18" x14ac:dyDescent="0.25">
      <c r="A735">
        <v>733</v>
      </c>
      <c r="B735">
        <f>ROUNDUP(Commercial_Industrial_Requirements[[#This Row],[Total Parking Spaces]]*0.2,0.1)</f>
        <v>147</v>
      </c>
      <c r="C735">
        <f>ROUNDUP(Commercial_Industrial_Requirements[[#This Row],['# EV Capable Spaces]]*0.25,0.1)</f>
        <v>37</v>
      </c>
      <c r="E735">
        <v>733</v>
      </c>
      <c r="F735">
        <f t="shared" si="73"/>
        <v>74</v>
      </c>
      <c r="G735">
        <f t="shared" si="74"/>
        <v>184</v>
      </c>
      <c r="H735">
        <v>0</v>
      </c>
      <c r="J735">
        <v>733</v>
      </c>
      <c r="K735">
        <f t="shared" si="75"/>
        <v>74</v>
      </c>
      <c r="L735">
        <f t="shared" si="76"/>
        <v>184</v>
      </c>
      <c r="M735">
        <f t="shared" si="77"/>
        <v>37</v>
      </c>
      <c r="O735" s="278">
        <v>733</v>
      </c>
      <c r="P735" s="278">
        <v>0</v>
      </c>
      <c r="Q735" s="278">
        <f t="shared" si="78"/>
        <v>733</v>
      </c>
      <c r="R735" s="279">
        <v>0</v>
      </c>
    </row>
    <row r="736" spans="1:18" x14ac:dyDescent="0.25">
      <c r="A736">
        <v>734</v>
      </c>
      <c r="B736">
        <f>ROUNDUP(Commercial_Industrial_Requirements[[#This Row],[Total Parking Spaces]]*0.2,0.1)</f>
        <v>147</v>
      </c>
      <c r="C736">
        <f>ROUNDUP(Commercial_Industrial_Requirements[[#This Row],['# EV Capable Spaces]]*0.25,0.1)</f>
        <v>37</v>
      </c>
      <c r="E736">
        <v>734</v>
      </c>
      <c r="F736">
        <f t="shared" si="73"/>
        <v>74</v>
      </c>
      <c r="G736">
        <f t="shared" si="74"/>
        <v>184</v>
      </c>
      <c r="H736">
        <v>0</v>
      </c>
      <c r="J736">
        <v>734</v>
      </c>
      <c r="K736">
        <f t="shared" si="75"/>
        <v>74</v>
      </c>
      <c r="L736">
        <f t="shared" si="76"/>
        <v>184</v>
      </c>
      <c r="M736">
        <f t="shared" si="77"/>
        <v>37</v>
      </c>
      <c r="O736" s="278">
        <v>734</v>
      </c>
      <c r="P736" s="278">
        <v>0</v>
      </c>
      <c r="Q736" s="278">
        <f t="shared" si="78"/>
        <v>734</v>
      </c>
      <c r="R736" s="279">
        <v>0</v>
      </c>
    </row>
    <row r="737" spans="1:18" x14ac:dyDescent="0.25">
      <c r="A737">
        <v>735</v>
      </c>
      <c r="B737">
        <f>ROUNDUP(Commercial_Industrial_Requirements[[#This Row],[Total Parking Spaces]]*0.2,0.1)</f>
        <v>147</v>
      </c>
      <c r="C737">
        <f>ROUNDUP(Commercial_Industrial_Requirements[[#This Row],['# EV Capable Spaces]]*0.25,0.1)</f>
        <v>37</v>
      </c>
      <c r="E737">
        <v>735</v>
      </c>
      <c r="F737">
        <f t="shared" si="73"/>
        <v>74</v>
      </c>
      <c r="G737">
        <f t="shared" si="74"/>
        <v>184</v>
      </c>
      <c r="H737">
        <v>0</v>
      </c>
      <c r="J737">
        <v>735</v>
      </c>
      <c r="K737">
        <f t="shared" si="75"/>
        <v>74</v>
      </c>
      <c r="L737">
        <f t="shared" si="76"/>
        <v>184</v>
      </c>
      <c r="M737">
        <f t="shared" si="77"/>
        <v>37</v>
      </c>
      <c r="O737" s="278">
        <v>735</v>
      </c>
      <c r="P737" s="278">
        <v>0</v>
      </c>
      <c r="Q737" s="278">
        <f t="shared" si="78"/>
        <v>735</v>
      </c>
      <c r="R737" s="279">
        <v>0</v>
      </c>
    </row>
    <row r="738" spans="1:18" x14ac:dyDescent="0.25">
      <c r="A738">
        <v>736</v>
      </c>
      <c r="B738">
        <f>ROUNDUP(Commercial_Industrial_Requirements[[#This Row],[Total Parking Spaces]]*0.2,0.1)</f>
        <v>148</v>
      </c>
      <c r="C738">
        <f>ROUNDUP(Commercial_Industrial_Requirements[[#This Row],['# EV Capable Spaces]]*0.25,0.1)</f>
        <v>37</v>
      </c>
      <c r="E738">
        <v>736</v>
      </c>
      <c r="F738">
        <f t="shared" si="73"/>
        <v>74</v>
      </c>
      <c r="G738">
        <f t="shared" si="74"/>
        <v>184</v>
      </c>
      <c r="H738">
        <v>0</v>
      </c>
      <c r="J738">
        <v>736</v>
      </c>
      <c r="K738">
        <f t="shared" si="75"/>
        <v>74</v>
      </c>
      <c r="L738">
        <f t="shared" si="76"/>
        <v>184</v>
      </c>
      <c r="M738">
        <f t="shared" si="77"/>
        <v>37</v>
      </c>
      <c r="O738" s="278">
        <v>736</v>
      </c>
      <c r="P738" s="278">
        <v>0</v>
      </c>
      <c r="Q738" s="278">
        <f t="shared" si="78"/>
        <v>736</v>
      </c>
      <c r="R738" s="279">
        <v>0</v>
      </c>
    </row>
    <row r="739" spans="1:18" x14ac:dyDescent="0.25">
      <c r="A739">
        <v>737</v>
      </c>
      <c r="B739">
        <f>ROUNDUP(Commercial_Industrial_Requirements[[#This Row],[Total Parking Spaces]]*0.2,0.1)</f>
        <v>148</v>
      </c>
      <c r="C739">
        <f>ROUNDUP(Commercial_Industrial_Requirements[[#This Row],['# EV Capable Spaces]]*0.25,0.1)</f>
        <v>37</v>
      </c>
      <c r="E739">
        <v>737</v>
      </c>
      <c r="F739">
        <f t="shared" si="73"/>
        <v>74</v>
      </c>
      <c r="G739">
        <f t="shared" si="74"/>
        <v>185</v>
      </c>
      <c r="H739">
        <v>0</v>
      </c>
      <c r="J739">
        <v>737</v>
      </c>
      <c r="K739">
        <f t="shared" si="75"/>
        <v>74</v>
      </c>
      <c r="L739">
        <f t="shared" si="76"/>
        <v>185</v>
      </c>
      <c r="M739">
        <f t="shared" si="77"/>
        <v>37</v>
      </c>
      <c r="O739" s="278">
        <v>737</v>
      </c>
      <c r="P739" s="278">
        <v>0</v>
      </c>
      <c r="Q739" s="278">
        <f t="shared" si="78"/>
        <v>737</v>
      </c>
      <c r="R739" s="279">
        <v>0</v>
      </c>
    </row>
    <row r="740" spans="1:18" x14ac:dyDescent="0.25">
      <c r="A740">
        <v>738</v>
      </c>
      <c r="B740">
        <f>ROUNDUP(Commercial_Industrial_Requirements[[#This Row],[Total Parking Spaces]]*0.2,0.1)</f>
        <v>148</v>
      </c>
      <c r="C740">
        <f>ROUNDUP(Commercial_Industrial_Requirements[[#This Row],['# EV Capable Spaces]]*0.25,0.1)</f>
        <v>37</v>
      </c>
      <c r="E740">
        <v>738</v>
      </c>
      <c r="F740">
        <f t="shared" si="73"/>
        <v>74</v>
      </c>
      <c r="G740">
        <f t="shared" si="74"/>
        <v>185</v>
      </c>
      <c r="H740">
        <v>0</v>
      </c>
      <c r="J740">
        <v>738</v>
      </c>
      <c r="K740">
        <f t="shared" si="75"/>
        <v>74</v>
      </c>
      <c r="L740">
        <f t="shared" si="76"/>
        <v>185</v>
      </c>
      <c r="M740">
        <f t="shared" si="77"/>
        <v>37</v>
      </c>
      <c r="O740" s="278">
        <v>738</v>
      </c>
      <c r="P740" s="278">
        <v>0</v>
      </c>
      <c r="Q740" s="278">
        <f t="shared" si="78"/>
        <v>738</v>
      </c>
      <c r="R740" s="279">
        <v>0</v>
      </c>
    </row>
    <row r="741" spans="1:18" x14ac:dyDescent="0.25">
      <c r="A741">
        <v>739</v>
      </c>
      <c r="B741">
        <f>ROUNDUP(Commercial_Industrial_Requirements[[#This Row],[Total Parking Spaces]]*0.2,0.1)</f>
        <v>148</v>
      </c>
      <c r="C741">
        <f>ROUNDUP(Commercial_Industrial_Requirements[[#This Row],['# EV Capable Spaces]]*0.25,0.1)</f>
        <v>37</v>
      </c>
      <c r="E741">
        <v>739</v>
      </c>
      <c r="F741">
        <f t="shared" si="73"/>
        <v>74</v>
      </c>
      <c r="G741">
        <f t="shared" si="74"/>
        <v>185</v>
      </c>
      <c r="H741">
        <v>0</v>
      </c>
      <c r="J741">
        <v>739</v>
      </c>
      <c r="K741">
        <f t="shared" si="75"/>
        <v>74</v>
      </c>
      <c r="L741">
        <f t="shared" si="76"/>
        <v>185</v>
      </c>
      <c r="M741">
        <f t="shared" si="77"/>
        <v>37</v>
      </c>
      <c r="O741" s="278">
        <v>739</v>
      </c>
      <c r="P741" s="278">
        <v>0</v>
      </c>
      <c r="Q741" s="278">
        <f t="shared" si="78"/>
        <v>739</v>
      </c>
      <c r="R741" s="279">
        <v>0</v>
      </c>
    </row>
    <row r="742" spans="1:18" x14ac:dyDescent="0.25">
      <c r="A742">
        <v>740</v>
      </c>
      <c r="B742">
        <f>ROUNDUP(Commercial_Industrial_Requirements[[#This Row],[Total Parking Spaces]]*0.2,0.1)</f>
        <v>148</v>
      </c>
      <c r="C742">
        <f>ROUNDUP(Commercial_Industrial_Requirements[[#This Row],['# EV Capable Spaces]]*0.25,0.1)</f>
        <v>37</v>
      </c>
      <c r="E742">
        <v>740</v>
      </c>
      <c r="F742">
        <f t="shared" si="73"/>
        <v>74</v>
      </c>
      <c r="G742">
        <f t="shared" si="74"/>
        <v>185</v>
      </c>
      <c r="H742">
        <v>0</v>
      </c>
      <c r="J742">
        <v>740</v>
      </c>
      <c r="K742">
        <f t="shared" si="75"/>
        <v>74</v>
      </c>
      <c r="L742">
        <f t="shared" si="76"/>
        <v>185</v>
      </c>
      <c r="M742">
        <f t="shared" si="77"/>
        <v>37</v>
      </c>
      <c r="O742" s="278">
        <v>740</v>
      </c>
      <c r="P742" s="278">
        <v>0</v>
      </c>
      <c r="Q742" s="278">
        <f t="shared" si="78"/>
        <v>740</v>
      </c>
      <c r="R742" s="279">
        <v>0</v>
      </c>
    </row>
    <row r="743" spans="1:18" x14ac:dyDescent="0.25">
      <c r="A743">
        <v>741</v>
      </c>
      <c r="B743">
        <f>ROUNDUP(Commercial_Industrial_Requirements[[#This Row],[Total Parking Spaces]]*0.2,0.1)</f>
        <v>149</v>
      </c>
      <c r="C743">
        <f>ROUNDUP(Commercial_Industrial_Requirements[[#This Row],['# EV Capable Spaces]]*0.25,0.1)</f>
        <v>38</v>
      </c>
      <c r="E743">
        <v>741</v>
      </c>
      <c r="F743">
        <f t="shared" si="73"/>
        <v>75</v>
      </c>
      <c r="G743">
        <f t="shared" si="74"/>
        <v>186</v>
      </c>
      <c r="H743">
        <v>0</v>
      </c>
      <c r="J743">
        <v>741</v>
      </c>
      <c r="K743">
        <f t="shared" si="75"/>
        <v>75</v>
      </c>
      <c r="L743">
        <f t="shared" si="76"/>
        <v>186</v>
      </c>
      <c r="M743">
        <f t="shared" si="77"/>
        <v>38</v>
      </c>
      <c r="O743" s="278">
        <v>741</v>
      </c>
      <c r="P743" s="278">
        <v>0</v>
      </c>
      <c r="Q743" s="278">
        <f t="shared" si="78"/>
        <v>741</v>
      </c>
      <c r="R743" s="279">
        <v>0</v>
      </c>
    </row>
    <row r="744" spans="1:18" x14ac:dyDescent="0.25">
      <c r="A744">
        <v>742</v>
      </c>
      <c r="B744">
        <f>ROUNDUP(Commercial_Industrial_Requirements[[#This Row],[Total Parking Spaces]]*0.2,0.1)</f>
        <v>149</v>
      </c>
      <c r="C744">
        <f>ROUNDUP(Commercial_Industrial_Requirements[[#This Row],['# EV Capable Spaces]]*0.25,0.1)</f>
        <v>38</v>
      </c>
      <c r="E744">
        <v>742</v>
      </c>
      <c r="F744">
        <f t="shared" si="73"/>
        <v>75</v>
      </c>
      <c r="G744">
        <f t="shared" si="74"/>
        <v>186</v>
      </c>
      <c r="H744">
        <v>0</v>
      </c>
      <c r="J744">
        <v>742</v>
      </c>
      <c r="K744">
        <f t="shared" si="75"/>
        <v>75</v>
      </c>
      <c r="L744">
        <f t="shared" si="76"/>
        <v>186</v>
      </c>
      <c r="M744">
        <f t="shared" si="77"/>
        <v>38</v>
      </c>
      <c r="O744" s="278">
        <v>742</v>
      </c>
      <c r="P744" s="278">
        <v>0</v>
      </c>
      <c r="Q744" s="278">
        <f t="shared" si="78"/>
        <v>742</v>
      </c>
      <c r="R744" s="279">
        <v>0</v>
      </c>
    </row>
    <row r="745" spans="1:18" x14ac:dyDescent="0.25">
      <c r="A745">
        <v>743</v>
      </c>
      <c r="B745">
        <f>ROUNDUP(Commercial_Industrial_Requirements[[#This Row],[Total Parking Spaces]]*0.2,0.1)</f>
        <v>149</v>
      </c>
      <c r="C745">
        <f>ROUNDUP(Commercial_Industrial_Requirements[[#This Row],['# EV Capable Spaces]]*0.25,0.1)</f>
        <v>38</v>
      </c>
      <c r="E745">
        <v>743</v>
      </c>
      <c r="F745">
        <f t="shared" si="73"/>
        <v>75</v>
      </c>
      <c r="G745">
        <f t="shared" si="74"/>
        <v>186</v>
      </c>
      <c r="H745">
        <v>0</v>
      </c>
      <c r="J745">
        <v>743</v>
      </c>
      <c r="K745">
        <f t="shared" si="75"/>
        <v>75</v>
      </c>
      <c r="L745">
        <f t="shared" si="76"/>
        <v>186</v>
      </c>
      <c r="M745">
        <f t="shared" si="77"/>
        <v>38</v>
      </c>
      <c r="O745" s="278">
        <v>743</v>
      </c>
      <c r="P745" s="278">
        <v>0</v>
      </c>
      <c r="Q745" s="278">
        <f t="shared" si="78"/>
        <v>743</v>
      </c>
      <c r="R745" s="279">
        <v>0</v>
      </c>
    </row>
    <row r="746" spans="1:18" x14ac:dyDescent="0.25">
      <c r="A746">
        <v>744</v>
      </c>
      <c r="B746">
        <f>ROUNDUP(Commercial_Industrial_Requirements[[#This Row],[Total Parking Spaces]]*0.2,0.1)</f>
        <v>149</v>
      </c>
      <c r="C746">
        <f>ROUNDUP(Commercial_Industrial_Requirements[[#This Row],['# EV Capable Spaces]]*0.25,0.1)</f>
        <v>38</v>
      </c>
      <c r="E746">
        <v>744</v>
      </c>
      <c r="F746">
        <f t="shared" si="73"/>
        <v>75</v>
      </c>
      <c r="G746">
        <f t="shared" si="74"/>
        <v>186</v>
      </c>
      <c r="H746">
        <v>0</v>
      </c>
      <c r="J746">
        <v>744</v>
      </c>
      <c r="K746">
        <f t="shared" si="75"/>
        <v>75</v>
      </c>
      <c r="L746">
        <f t="shared" si="76"/>
        <v>186</v>
      </c>
      <c r="M746">
        <f t="shared" si="77"/>
        <v>38</v>
      </c>
      <c r="O746" s="278">
        <v>744</v>
      </c>
      <c r="P746" s="278">
        <v>0</v>
      </c>
      <c r="Q746" s="278">
        <f t="shared" si="78"/>
        <v>744</v>
      </c>
      <c r="R746" s="279">
        <v>0</v>
      </c>
    </row>
    <row r="747" spans="1:18" x14ac:dyDescent="0.25">
      <c r="A747">
        <v>745</v>
      </c>
      <c r="B747">
        <f>ROUNDUP(Commercial_Industrial_Requirements[[#This Row],[Total Parking Spaces]]*0.2,0.1)</f>
        <v>149</v>
      </c>
      <c r="C747">
        <f>ROUNDUP(Commercial_Industrial_Requirements[[#This Row],['# EV Capable Spaces]]*0.25,0.1)</f>
        <v>38</v>
      </c>
      <c r="E747">
        <v>745</v>
      </c>
      <c r="F747">
        <f t="shared" si="73"/>
        <v>75</v>
      </c>
      <c r="G747">
        <f t="shared" si="74"/>
        <v>187</v>
      </c>
      <c r="H747">
        <v>0</v>
      </c>
      <c r="J747">
        <v>745</v>
      </c>
      <c r="K747">
        <f t="shared" si="75"/>
        <v>75</v>
      </c>
      <c r="L747">
        <f t="shared" si="76"/>
        <v>187</v>
      </c>
      <c r="M747">
        <f t="shared" si="77"/>
        <v>38</v>
      </c>
      <c r="O747" s="278">
        <v>745</v>
      </c>
      <c r="P747" s="278">
        <v>0</v>
      </c>
      <c r="Q747" s="278">
        <f t="shared" si="78"/>
        <v>745</v>
      </c>
      <c r="R747" s="279">
        <v>0</v>
      </c>
    </row>
    <row r="748" spans="1:18" x14ac:dyDescent="0.25">
      <c r="A748">
        <v>746</v>
      </c>
      <c r="B748">
        <f>ROUNDUP(Commercial_Industrial_Requirements[[#This Row],[Total Parking Spaces]]*0.2,0.1)</f>
        <v>150</v>
      </c>
      <c r="C748">
        <f>ROUNDUP(Commercial_Industrial_Requirements[[#This Row],['# EV Capable Spaces]]*0.25,0.1)</f>
        <v>38</v>
      </c>
      <c r="E748">
        <v>746</v>
      </c>
      <c r="F748">
        <f t="shared" si="73"/>
        <v>75</v>
      </c>
      <c r="G748">
        <f t="shared" si="74"/>
        <v>187</v>
      </c>
      <c r="H748">
        <v>0</v>
      </c>
      <c r="J748">
        <v>746</v>
      </c>
      <c r="K748">
        <f t="shared" si="75"/>
        <v>75</v>
      </c>
      <c r="L748">
        <f t="shared" si="76"/>
        <v>187</v>
      </c>
      <c r="M748">
        <f t="shared" si="77"/>
        <v>38</v>
      </c>
      <c r="O748" s="278">
        <v>746</v>
      </c>
      <c r="P748" s="278">
        <v>0</v>
      </c>
      <c r="Q748" s="278">
        <f t="shared" si="78"/>
        <v>746</v>
      </c>
      <c r="R748" s="279">
        <v>0</v>
      </c>
    </row>
    <row r="749" spans="1:18" x14ac:dyDescent="0.25">
      <c r="A749">
        <v>747</v>
      </c>
      <c r="B749">
        <f>ROUNDUP(Commercial_Industrial_Requirements[[#This Row],[Total Parking Spaces]]*0.2,0.1)</f>
        <v>150</v>
      </c>
      <c r="C749">
        <f>ROUNDUP(Commercial_Industrial_Requirements[[#This Row],['# EV Capable Spaces]]*0.25,0.1)</f>
        <v>38</v>
      </c>
      <c r="E749">
        <v>747</v>
      </c>
      <c r="F749">
        <f t="shared" ref="F749:F812" si="79">ROUNDUP(E749*0.1,0.1)</f>
        <v>75</v>
      </c>
      <c r="G749">
        <f t="shared" ref="G749:G812" si="80">ROUNDUP(E749*0.25,0.1)</f>
        <v>187</v>
      </c>
      <c r="H749">
        <v>0</v>
      </c>
      <c r="J749">
        <v>747</v>
      </c>
      <c r="K749">
        <f t="shared" si="75"/>
        <v>75</v>
      </c>
      <c r="L749">
        <f t="shared" si="76"/>
        <v>187</v>
      </c>
      <c r="M749">
        <f t="shared" si="77"/>
        <v>38</v>
      </c>
      <c r="O749" s="278">
        <v>747</v>
      </c>
      <c r="P749" s="278">
        <v>0</v>
      </c>
      <c r="Q749" s="278">
        <f t="shared" si="78"/>
        <v>747</v>
      </c>
      <c r="R749" s="279">
        <v>0</v>
      </c>
    </row>
    <row r="750" spans="1:18" x14ac:dyDescent="0.25">
      <c r="A750">
        <v>748</v>
      </c>
      <c r="B750">
        <f>ROUNDUP(Commercial_Industrial_Requirements[[#This Row],[Total Parking Spaces]]*0.2,0.1)</f>
        <v>150</v>
      </c>
      <c r="C750">
        <f>ROUNDUP(Commercial_Industrial_Requirements[[#This Row],['# EV Capable Spaces]]*0.25,0.1)</f>
        <v>38</v>
      </c>
      <c r="E750">
        <v>748</v>
      </c>
      <c r="F750">
        <f t="shared" si="79"/>
        <v>75</v>
      </c>
      <c r="G750">
        <f t="shared" si="80"/>
        <v>187</v>
      </c>
      <c r="H750">
        <v>0</v>
      </c>
      <c r="J750">
        <v>748</v>
      </c>
      <c r="K750">
        <f t="shared" si="75"/>
        <v>75</v>
      </c>
      <c r="L750">
        <f t="shared" si="76"/>
        <v>187</v>
      </c>
      <c r="M750">
        <f t="shared" si="77"/>
        <v>38</v>
      </c>
      <c r="O750" s="278">
        <v>748</v>
      </c>
      <c r="P750" s="278">
        <v>0</v>
      </c>
      <c r="Q750" s="278">
        <f t="shared" si="78"/>
        <v>748</v>
      </c>
      <c r="R750" s="279">
        <v>0</v>
      </c>
    </row>
    <row r="751" spans="1:18" x14ac:dyDescent="0.25">
      <c r="A751">
        <v>749</v>
      </c>
      <c r="B751">
        <f>ROUNDUP(Commercial_Industrial_Requirements[[#This Row],[Total Parking Spaces]]*0.2,0.1)</f>
        <v>150</v>
      </c>
      <c r="C751">
        <f>ROUNDUP(Commercial_Industrial_Requirements[[#This Row],['# EV Capable Spaces]]*0.25,0.1)</f>
        <v>38</v>
      </c>
      <c r="E751">
        <v>749</v>
      </c>
      <c r="F751">
        <f t="shared" si="79"/>
        <v>75</v>
      </c>
      <c r="G751">
        <f t="shared" si="80"/>
        <v>188</v>
      </c>
      <c r="H751">
        <v>0</v>
      </c>
      <c r="J751">
        <v>749</v>
      </c>
      <c r="K751">
        <f t="shared" si="75"/>
        <v>75</v>
      </c>
      <c r="L751">
        <f t="shared" si="76"/>
        <v>188</v>
      </c>
      <c r="M751">
        <f t="shared" si="77"/>
        <v>38</v>
      </c>
      <c r="O751" s="278">
        <v>749</v>
      </c>
      <c r="P751" s="278">
        <v>0</v>
      </c>
      <c r="Q751" s="278">
        <f t="shared" si="78"/>
        <v>749</v>
      </c>
      <c r="R751" s="279">
        <v>0</v>
      </c>
    </row>
    <row r="752" spans="1:18" x14ac:dyDescent="0.25">
      <c r="A752">
        <v>750</v>
      </c>
      <c r="B752">
        <f>ROUNDUP(Commercial_Industrial_Requirements[[#This Row],[Total Parking Spaces]]*0.2,0.1)</f>
        <v>150</v>
      </c>
      <c r="C752">
        <f>ROUNDUP(Commercial_Industrial_Requirements[[#This Row],['# EV Capable Spaces]]*0.25,0.1)</f>
        <v>38</v>
      </c>
      <c r="E752">
        <v>750</v>
      </c>
      <c r="F752">
        <f t="shared" si="79"/>
        <v>75</v>
      </c>
      <c r="G752">
        <f t="shared" si="80"/>
        <v>188</v>
      </c>
      <c r="H752">
        <v>0</v>
      </c>
      <c r="J752">
        <v>750</v>
      </c>
      <c r="K752">
        <f t="shared" si="75"/>
        <v>75</v>
      </c>
      <c r="L752">
        <f t="shared" si="76"/>
        <v>188</v>
      </c>
      <c r="M752">
        <f t="shared" si="77"/>
        <v>38</v>
      </c>
      <c r="O752" s="278">
        <v>750</v>
      </c>
      <c r="P752" s="278">
        <v>0</v>
      </c>
      <c r="Q752" s="278">
        <f t="shared" si="78"/>
        <v>750</v>
      </c>
      <c r="R752" s="279">
        <v>0</v>
      </c>
    </row>
    <row r="753" spans="1:18" x14ac:dyDescent="0.25">
      <c r="A753">
        <v>751</v>
      </c>
      <c r="B753">
        <f>ROUNDUP(Commercial_Industrial_Requirements[[#This Row],[Total Parking Spaces]]*0.2,0.1)</f>
        <v>151</v>
      </c>
      <c r="C753">
        <f>ROUNDUP(Commercial_Industrial_Requirements[[#This Row],['# EV Capable Spaces]]*0.25,0.1)</f>
        <v>38</v>
      </c>
      <c r="E753">
        <v>751</v>
      </c>
      <c r="F753">
        <f t="shared" si="79"/>
        <v>76</v>
      </c>
      <c r="G753">
        <f t="shared" si="80"/>
        <v>188</v>
      </c>
      <c r="H753">
        <v>0</v>
      </c>
      <c r="J753">
        <v>751</v>
      </c>
      <c r="K753">
        <f t="shared" si="75"/>
        <v>76</v>
      </c>
      <c r="L753">
        <f t="shared" si="76"/>
        <v>188</v>
      </c>
      <c r="M753">
        <f t="shared" si="77"/>
        <v>38</v>
      </c>
      <c r="O753" s="278">
        <v>751</v>
      </c>
      <c r="P753" s="278">
        <v>0</v>
      </c>
      <c r="Q753" s="278">
        <f t="shared" si="78"/>
        <v>751</v>
      </c>
      <c r="R753" s="279">
        <v>0</v>
      </c>
    </row>
    <row r="754" spans="1:18" x14ac:dyDescent="0.25">
      <c r="A754">
        <v>752</v>
      </c>
      <c r="B754">
        <f>ROUNDUP(Commercial_Industrial_Requirements[[#This Row],[Total Parking Spaces]]*0.2,0.1)</f>
        <v>151</v>
      </c>
      <c r="C754">
        <f>ROUNDUP(Commercial_Industrial_Requirements[[#This Row],['# EV Capable Spaces]]*0.25,0.1)</f>
        <v>38</v>
      </c>
      <c r="E754">
        <v>752</v>
      </c>
      <c r="F754">
        <f t="shared" si="79"/>
        <v>76</v>
      </c>
      <c r="G754">
        <f t="shared" si="80"/>
        <v>188</v>
      </c>
      <c r="H754">
        <v>0</v>
      </c>
      <c r="J754">
        <v>752</v>
      </c>
      <c r="K754">
        <f t="shared" si="75"/>
        <v>76</v>
      </c>
      <c r="L754">
        <f t="shared" si="76"/>
        <v>188</v>
      </c>
      <c r="M754">
        <f t="shared" si="77"/>
        <v>38</v>
      </c>
      <c r="O754" s="278">
        <v>752</v>
      </c>
      <c r="P754" s="278">
        <v>0</v>
      </c>
      <c r="Q754" s="278">
        <f t="shared" si="78"/>
        <v>752</v>
      </c>
      <c r="R754" s="279">
        <v>0</v>
      </c>
    </row>
    <row r="755" spans="1:18" x14ac:dyDescent="0.25">
      <c r="A755">
        <v>753</v>
      </c>
      <c r="B755">
        <f>ROUNDUP(Commercial_Industrial_Requirements[[#This Row],[Total Parking Spaces]]*0.2,0.1)</f>
        <v>151</v>
      </c>
      <c r="C755">
        <f>ROUNDUP(Commercial_Industrial_Requirements[[#This Row],['# EV Capable Spaces]]*0.25,0.1)</f>
        <v>38</v>
      </c>
      <c r="E755">
        <v>753</v>
      </c>
      <c r="F755">
        <f t="shared" si="79"/>
        <v>76</v>
      </c>
      <c r="G755">
        <f t="shared" si="80"/>
        <v>189</v>
      </c>
      <c r="H755">
        <v>0</v>
      </c>
      <c r="J755">
        <v>753</v>
      </c>
      <c r="K755">
        <f t="shared" si="75"/>
        <v>76</v>
      </c>
      <c r="L755">
        <f t="shared" si="76"/>
        <v>189</v>
      </c>
      <c r="M755">
        <f t="shared" si="77"/>
        <v>38</v>
      </c>
      <c r="O755" s="278">
        <v>753</v>
      </c>
      <c r="P755" s="278">
        <v>0</v>
      </c>
      <c r="Q755" s="278">
        <f t="shared" si="78"/>
        <v>753</v>
      </c>
      <c r="R755" s="279">
        <v>0</v>
      </c>
    </row>
    <row r="756" spans="1:18" x14ac:dyDescent="0.25">
      <c r="A756">
        <v>754</v>
      </c>
      <c r="B756">
        <f>ROUNDUP(Commercial_Industrial_Requirements[[#This Row],[Total Parking Spaces]]*0.2,0.1)</f>
        <v>151</v>
      </c>
      <c r="C756">
        <f>ROUNDUP(Commercial_Industrial_Requirements[[#This Row],['# EV Capable Spaces]]*0.25,0.1)</f>
        <v>38</v>
      </c>
      <c r="E756">
        <v>754</v>
      </c>
      <c r="F756">
        <f t="shared" si="79"/>
        <v>76</v>
      </c>
      <c r="G756">
        <f t="shared" si="80"/>
        <v>189</v>
      </c>
      <c r="H756">
        <v>0</v>
      </c>
      <c r="J756">
        <v>754</v>
      </c>
      <c r="K756">
        <f t="shared" si="75"/>
        <v>76</v>
      </c>
      <c r="L756">
        <f t="shared" si="76"/>
        <v>189</v>
      </c>
      <c r="M756">
        <f t="shared" si="77"/>
        <v>38</v>
      </c>
      <c r="O756" s="278">
        <v>754</v>
      </c>
      <c r="P756" s="278">
        <v>0</v>
      </c>
      <c r="Q756" s="278">
        <f t="shared" si="78"/>
        <v>754</v>
      </c>
      <c r="R756" s="279">
        <v>0</v>
      </c>
    </row>
    <row r="757" spans="1:18" x14ac:dyDescent="0.25">
      <c r="A757">
        <v>755</v>
      </c>
      <c r="B757">
        <f>ROUNDUP(Commercial_Industrial_Requirements[[#This Row],[Total Parking Spaces]]*0.2,0.1)</f>
        <v>151</v>
      </c>
      <c r="C757">
        <f>ROUNDUP(Commercial_Industrial_Requirements[[#This Row],['# EV Capable Spaces]]*0.25,0.1)</f>
        <v>38</v>
      </c>
      <c r="E757">
        <v>755</v>
      </c>
      <c r="F757">
        <f t="shared" si="79"/>
        <v>76</v>
      </c>
      <c r="G757">
        <f t="shared" si="80"/>
        <v>189</v>
      </c>
      <c r="H757">
        <v>0</v>
      </c>
      <c r="J757">
        <v>755</v>
      </c>
      <c r="K757">
        <f t="shared" si="75"/>
        <v>76</v>
      </c>
      <c r="L757">
        <f t="shared" si="76"/>
        <v>189</v>
      </c>
      <c r="M757">
        <f t="shared" si="77"/>
        <v>38</v>
      </c>
      <c r="O757" s="278">
        <v>755</v>
      </c>
      <c r="P757" s="278">
        <v>0</v>
      </c>
      <c r="Q757" s="278">
        <f t="shared" si="78"/>
        <v>755</v>
      </c>
      <c r="R757" s="279">
        <v>0</v>
      </c>
    </row>
    <row r="758" spans="1:18" x14ac:dyDescent="0.25">
      <c r="A758">
        <v>756</v>
      </c>
      <c r="B758">
        <f>ROUNDUP(Commercial_Industrial_Requirements[[#This Row],[Total Parking Spaces]]*0.2,0.1)</f>
        <v>152</v>
      </c>
      <c r="C758">
        <f>ROUNDUP(Commercial_Industrial_Requirements[[#This Row],['# EV Capable Spaces]]*0.25,0.1)</f>
        <v>38</v>
      </c>
      <c r="E758">
        <v>756</v>
      </c>
      <c r="F758">
        <f t="shared" si="79"/>
        <v>76</v>
      </c>
      <c r="G758">
        <f t="shared" si="80"/>
        <v>189</v>
      </c>
      <c r="H758">
        <v>0</v>
      </c>
      <c r="J758">
        <v>756</v>
      </c>
      <c r="K758">
        <f t="shared" si="75"/>
        <v>76</v>
      </c>
      <c r="L758">
        <f t="shared" si="76"/>
        <v>189</v>
      </c>
      <c r="M758">
        <f t="shared" si="77"/>
        <v>38</v>
      </c>
      <c r="O758" s="278">
        <v>756</v>
      </c>
      <c r="P758" s="278">
        <v>0</v>
      </c>
      <c r="Q758" s="278">
        <f t="shared" si="78"/>
        <v>756</v>
      </c>
      <c r="R758" s="279">
        <v>0</v>
      </c>
    </row>
    <row r="759" spans="1:18" x14ac:dyDescent="0.25">
      <c r="A759">
        <v>757</v>
      </c>
      <c r="B759">
        <f>ROUNDUP(Commercial_Industrial_Requirements[[#This Row],[Total Parking Spaces]]*0.2,0.1)</f>
        <v>152</v>
      </c>
      <c r="C759">
        <f>ROUNDUP(Commercial_Industrial_Requirements[[#This Row],['# EV Capable Spaces]]*0.25,0.1)</f>
        <v>38</v>
      </c>
      <c r="E759">
        <v>757</v>
      </c>
      <c r="F759">
        <f t="shared" si="79"/>
        <v>76</v>
      </c>
      <c r="G759">
        <f t="shared" si="80"/>
        <v>190</v>
      </c>
      <c r="H759">
        <v>0</v>
      </c>
      <c r="J759">
        <v>757</v>
      </c>
      <c r="K759">
        <f t="shared" si="75"/>
        <v>76</v>
      </c>
      <c r="L759">
        <f t="shared" si="76"/>
        <v>190</v>
      </c>
      <c r="M759">
        <f t="shared" si="77"/>
        <v>38</v>
      </c>
      <c r="O759" s="278">
        <v>757</v>
      </c>
      <c r="P759" s="278">
        <v>0</v>
      </c>
      <c r="Q759" s="278">
        <f t="shared" si="78"/>
        <v>757</v>
      </c>
      <c r="R759" s="279">
        <v>0</v>
      </c>
    </row>
    <row r="760" spans="1:18" x14ac:dyDescent="0.25">
      <c r="A760">
        <v>758</v>
      </c>
      <c r="B760">
        <f>ROUNDUP(Commercial_Industrial_Requirements[[#This Row],[Total Parking Spaces]]*0.2,0.1)</f>
        <v>152</v>
      </c>
      <c r="C760">
        <f>ROUNDUP(Commercial_Industrial_Requirements[[#This Row],['# EV Capable Spaces]]*0.25,0.1)</f>
        <v>38</v>
      </c>
      <c r="E760">
        <v>758</v>
      </c>
      <c r="F760">
        <f t="shared" si="79"/>
        <v>76</v>
      </c>
      <c r="G760">
        <f t="shared" si="80"/>
        <v>190</v>
      </c>
      <c r="H760">
        <v>0</v>
      </c>
      <c r="J760">
        <v>758</v>
      </c>
      <c r="K760">
        <f t="shared" si="75"/>
        <v>76</v>
      </c>
      <c r="L760">
        <f t="shared" si="76"/>
        <v>190</v>
      </c>
      <c r="M760">
        <f t="shared" si="77"/>
        <v>38</v>
      </c>
      <c r="O760" s="278">
        <v>758</v>
      </c>
      <c r="P760" s="278">
        <v>0</v>
      </c>
      <c r="Q760" s="278">
        <f t="shared" si="78"/>
        <v>758</v>
      </c>
      <c r="R760" s="279">
        <v>0</v>
      </c>
    </row>
    <row r="761" spans="1:18" x14ac:dyDescent="0.25">
      <c r="A761">
        <v>759</v>
      </c>
      <c r="B761">
        <f>ROUNDUP(Commercial_Industrial_Requirements[[#This Row],[Total Parking Spaces]]*0.2,0.1)</f>
        <v>152</v>
      </c>
      <c r="C761">
        <f>ROUNDUP(Commercial_Industrial_Requirements[[#This Row],['# EV Capable Spaces]]*0.25,0.1)</f>
        <v>38</v>
      </c>
      <c r="E761">
        <v>759</v>
      </c>
      <c r="F761">
        <f t="shared" si="79"/>
        <v>76</v>
      </c>
      <c r="G761">
        <f t="shared" si="80"/>
        <v>190</v>
      </c>
      <c r="H761">
        <v>0</v>
      </c>
      <c r="J761">
        <v>759</v>
      </c>
      <c r="K761">
        <f t="shared" si="75"/>
        <v>76</v>
      </c>
      <c r="L761">
        <f t="shared" si="76"/>
        <v>190</v>
      </c>
      <c r="M761">
        <f t="shared" si="77"/>
        <v>38</v>
      </c>
      <c r="O761" s="278">
        <v>759</v>
      </c>
      <c r="P761" s="278">
        <v>0</v>
      </c>
      <c r="Q761" s="278">
        <f t="shared" si="78"/>
        <v>759</v>
      </c>
      <c r="R761" s="279">
        <v>0</v>
      </c>
    </row>
    <row r="762" spans="1:18" x14ac:dyDescent="0.25">
      <c r="A762">
        <v>760</v>
      </c>
      <c r="B762">
        <f>ROUNDUP(Commercial_Industrial_Requirements[[#This Row],[Total Parking Spaces]]*0.2,0.1)</f>
        <v>152</v>
      </c>
      <c r="C762">
        <f>ROUNDUP(Commercial_Industrial_Requirements[[#This Row],['# EV Capable Spaces]]*0.25,0.1)</f>
        <v>38</v>
      </c>
      <c r="E762">
        <v>760</v>
      </c>
      <c r="F762">
        <f t="shared" si="79"/>
        <v>76</v>
      </c>
      <c r="G762">
        <f t="shared" si="80"/>
        <v>190</v>
      </c>
      <c r="H762">
        <v>0</v>
      </c>
      <c r="J762">
        <v>760</v>
      </c>
      <c r="K762">
        <f t="shared" si="75"/>
        <v>76</v>
      </c>
      <c r="L762">
        <f t="shared" si="76"/>
        <v>190</v>
      </c>
      <c r="M762">
        <f t="shared" si="77"/>
        <v>38</v>
      </c>
      <c r="O762" s="278">
        <v>760</v>
      </c>
      <c r="P762" s="278">
        <v>0</v>
      </c>
      <c r="Q762" s="278">
        <f t="shared" si="78"/>
        <v>760</v>
      </c>
      <c r="R762" s="279">
        <v>0</v>
      </c>
    </row>
    <row r="763" spans="1:18" x14ac:dyDescent="0.25">
      <c r="A763">
        <v>761</v>
      </c>
      <c r="B763">
        <f>ROUNDUP(Commercial_Industrial_Requirements[[#This Row],[Total Parking Spaces]]*0.2,0.1)</f>
        <v>153</v>
      </c>
      <c r="C763">
        <f>ROUNDUP(Commercial_Industrial_Requirements[[#This Row],['# EV Capable Spaces]]*0.25,0.1)</f>
        <v>39</v>
      </c>
      <c r="E763">
        <v>761</v>
      </c>
      <c r="F763">
        <f t="shared" si="79"/>
        <v>77</v>
      </c>
      <c r="G763">
        <f t="shared" si="80"/>
        <v>191</v>
      </c>
      <c r="H763">
        <v>0</v>
      </c>
      <c r="J763">
        <v>761</v>
      </c>
      <c r="K763">
        <f t="shared" si="75"/>
        <v>77</v>
      </c>
      <c r="L763">
        <f t="shared" si="76"/>
        <v>191</v>
      </c>
      <c r="M763">
        <f t="shared" si="77"/>
        <v>39</v>
      </c>
      <c r="O763" s="278">
        <v>761</v>
      </c>
      <c r="P763" s="278">
        <v>0</v>
      </c>
      <c r="Q763" s="278">
        <f t="shared" si="78"/>
        <v>761</v>
      </c>
      <c r="R763" s="279">
        <v>0</v>
      </c>
    </row>
    <row r="764" spans="1:18" x14ac:dyDescent="0.25">
      <c r="A764">
        <v>762</v>
      </c>
      <c r="B764">
        <f>ROUNDUP(Commercial_Industrial_Requirements[[#This Row],[Total Parking Spaces]]*0.2,0.1)</f>
        <v>153</v>
      </c>
      <c r="C764">
        <f>ROUNDUP(Commercial_Industrial_Requirements[[#This Row],['# EV Capable Spaces]]*0.25,0.1)</f>
        <v>39</v>
      </c>
      <c r="E764">
        <v>762</v>
      </c>
      <c r="F764">
        <f t="shared" si="79"/>
        <v>77</v>
      </c>
      <c r="G764">
        <f t="shared" si="80"/>
        <v>191</v>
      </c>
      <c r="H764">
        <v>0</v>
      </c>
      <c r="J764">
        <v>762</v>
      </c>
      <c r="K764">
        <f t="shared" si="75"/>
        <v>77</v>
      </c>
      <c r="L764">
        <f t="shared" si="76"/>
        <v>191</v>
      </c>
      <c r="M764">
        <f t="shared" si="77"/>
        <v>39</v>
      </c>
      <c r="O764" s="278">
        <v>762</v>
      </c>
      <c r="P764" s="278">
        <v>0</v>
      </c>
      <c r="Q764" s="278">
        <f t="shared" si="78"/>
        <v>762</v>
      </c>
      <c r="R764" s="279">
        <v>0</v>
      </c>
    </row>
    <row r="765" spans="1:18" x14ac:dyDescent="0.25">
      <c r="A765">
        <v>763</v>
      </c>
      <c r="B765">
        <f>ROUNDUP(Commercial_Industrial_Requirements[[#This Row],[Total Parking Spaces]]*0.2,0.1)</f>
        <v>153</v>
      </c>
      <c r="C765">
        <f>ROUNDUP(Commercial_Industrial_Requirements[[#This Row],['# EV Capable Spaces]]*0.25,0.1)</f>
        <v>39</v>
      </c>
      <c r="E765">
        <v>763</v>
      </c>
      <c r="F765">
        <f t="shared" si="79"/>
        <v>77</v>
      </c>
      <c r="G765">
        <f t="shared" si="80"/>
        <v>191</v>
      </c>
      <c r="H765">
        <v>0</v>
      </c>
      <c r="J765">
        <v>763</v>
      </c>
      <c r="K765">
        <f t="shared" si="75"/>
        <v>77</v>
      </c>
      <c r="L765">
        <f t="shared" si="76"/>
        <v>191</v>
      </c>
      <c r="M765">
        <f t="shared" si="77"/>
        <v>39</v>
      </c>
      <c r="O765" s="278">
        <v>763</v>
      </c>
      <c r="P765" s="278">
        <v>0</v>
      </c>
      <c r="Q765" s="278">
        <f t="shared" si="78"/>
        <v>763</v>
      </c>
      <c r="R765" s="279">
        <v>0</v>
      </c>
    </row>
    <row r="766" spans="1:18" x14ac:dyDescent="0.25">
      <c r="A766">
        <v>764</v>
      </c>
      <c r="B766">
        <f>ROUNDUP(Commercial_Industrial_Requirements[[#This Row],[Total Parking Spaces]]*0.2,0.1)</f>
        <v>153</v>
      </c>
      <c r="C766">
        <f>ROUNDUP(Commercial_Industrial_Requirements[[#This Row],['# EV Capable Spaces]]*0.25,0.1)</f>
        <v>39</v>
      </c>
      <c r="E766">
        <v>764</v>
      </c>
      <c r="F766">
        <f t="shared" si="79"/>
        <v>77</v>
      </c>
      <c r="G766">
        <f t="shared" si="80"/>
        <v>191</v>
      </c>
      <c r="H766">
        <v>0</v>
      </c>
      <c r="J766">
        <v>764</v>
      </c>
      <c r="K766">
        <f t="shared" si="75"/>
        <v>77</v>
      </c>
      <c r="L766">
        <f t="shared" si="76"/>
        <v>191</v>
      </c>
      <c r="M766">
        <f t="shared" si="77"/>
        <v>39</v>
      </c>
      <c r="O766" s="278">
        <v>764</v>
      </c>
      <c r="P766" s="278">
        <v>0</v>
      </c>
      <c r="Q766" s="278">
        <f t="shared" si="78"/>
        <v>764</v>
      </c>
      <c r="R766" s="279">
        <v>0</v>
      </c>
    </row>
    <row r="767" spans="1:18" x14ac:dyDescent="0.25">
      <c r="A767">
        <v>765</v>
      </c>
      <c r="B767">
        <f>ROUNDUP(Commercial_Industrial_Requirements[[#This Row],[Total Parking Spaces]]*0.2,0.1)</f>
        <v>153</v>
      </c>
      <c r="C767">
        <f>ROUNDUP(Commercial_Industrial_Requirements[[#This Row],['# EV Capable Spaces]]*0.25,0.1)</f>
        <v>39</v>
      </c>
      <c r="E767">
        <v>765</v>
      </c>
      <c r="F767">
        <f t="shared" si="79"/>
        <v>77</v>
      </c>
      <c r="G767">
        <f t="shared" si="80"/>
        <v>192</v>
      </c>
      <c r="H767">
        <v>0</v>
      </c>
      <c r="J767">
        <v>765</v>
      </c>
      <c r="K767">
        <f t="shared" si="75"/>
        <v>77</v>
      </c>
      <c r="L767">
        <f t="shared" si="76"/>
        <v>192</v>
      </c>
      <c r="M767">
        <f t="shared" si="77"/>
        <v>39</v>
      </c>
      <c r="O767" s="278">
        <v>765</v>
      </c>
      <c r="P767" s="278">
        <v>0</v>
      </c>
      <c r="Q767" s="278">
        <f t="shared" si="78"/>
        <v>765</v>
      </c>
      <c r="R767" s="279">
        <v>0</v>
      </c>
    </row>
    <row r="768" spans="1:18" x14ac:dyDescent="0.25">
      <c r="A768">
        <v>766</v>
      </c>
      <c r="B768">
        <f>ROUNDUP(Commercial_Industrial_Requirements[[#This Row],[Total Parking Spaces]]*0.2,0.1)</f>
        <v>154</v>
      </c>
      <c r="C768">
        <f>ROUNDUP(Commercial_Industrial_Requirements[[#This Row],['# EV Capable Spaces]]*0.25,0.1)</f>
        <v>39</v>
      </c>
      <c r="E768">
        <v>766</v>
      </c>
      <c r="F768">
        <f t="shared" si="79"/>
        <v>77</v>
      </c>
      <c r="G768">
        <f t="shared" si="80"/>
        <v>192</v>
      </c>
      <c r="H768">
        <v>0</v>
      </c>
      <c r="J768">
        <v>766</v>
      </c>
      <c r="K768">
        <f t="shared" si="75"/>
        <v>77</v>
      </c>
      <c r="L768">
        <f t="shared" si="76"/>
        <v>192</v>
      </c>
      <c r="M768">
        <f t="shared" si="77"/>
        <v>39</v>
      </c>
      <c r="O768" s="278">
        <v>766</v>
      </c>
      <c r="P768" s="278">
        <v>0</v>
      </c>
      <c r="Q768" s="278">
        <f t="shared" si="78"/>
        <v>766</v>
      </c>
      <c r="R768" s="279">
        <v>0</v>
      </c>
    </row>
    <row r="769" spans="1:18" x14ac:dyDescent="0.25">
      <c r="A769">
        <v>767</v>
      </c>
      <c r="B769">
        <f>ROUNDUP(Commercial_Industrial_Requirements[[#This Row],[Total Parking Spaces]]*0.2,0.1)</f>
        <v>154</v>
      </c>
      <c r="C769">
        <f>ROUNDUP(Commercial_Industrial_Requirements[[#This Row],['# EV Capable Spaces]]*0.25,0.1)</f>
        <v>39</v>
      </c>
      <c r="E769">
        <v>767</v>
      </c>
      <c r="F769">
        <f t="shared" si="79"/>
        <v>77</v>
      </c>
      <c r="G769">
        <f t="shared" si="80"/>
        <v>192</v>
      </c>
      <c r="H769">
        <v>0</v>
      </c>
      <c r="J769">
        <v>767</v>
      </c>
      <c r="K769">
        <f t="shared" si="75"/>
        <v>77</v>
      </c>
      <c r="L769">
        <f t="shared" si="76"/>
        <v>192</v>
      </c>
      <c r="M769">
        <f t="shared" si="77"/>
        <v>39</v>
      </c>
      <c r="O769" s="278">
        <v>767</v>
      </c>
      <c r="P769" s="278">
        <v>0</v>
      </c>
      <c r="Q769" s="278">
        <f t="shared" si="78"/>
        <v>767</v>
      </c>
      <c r="R769" s="279">
        <v>0</v>
      </c>
    </row>
    <row r="770" spans="1:18" x14ac:dyDescent="0.25">
      <c r="A770">
        <v>768</v>
      </c>
      <c r="B770">
        <f>ROUNDUP(Commercial_Industrial_Requirements[[#This Row],[Total Parking Spaces]]*0.2,0.1)</f>
        <v>154</v>
      </c>
      <c r="C770">
        <f>ROUNDUP(Commercial_Industrial_Requirements[[#This Row],['# EV Capable Spaces]]*0.25,0.1)</f>
        <v>39</v>
      </c>
      <c r="E770">
        <v>768</v>
      </c>
      <c r="F770">
        <f t="shared" si="79"/>
        <v>77</v>
      </c>
      <c r="G770">
        <f t="shared" si="80"/>
        <v>192</v>
      </c>
      <c r="H770">
        <v>0</v>
      </c>
      <c r="J770">
        <v>768</v>
      </c>
      <c r="K770">
        <f t="shared" si="75"/>
        <v>77</v>
      </c>
      <c r="L770">
        <f t="shared" si="76"/>
        <v>192</v>
      </c>
      <c r="M770">
        <f t="shared" si="77"/>
        <v>39</v>
      </c>
      <c r="O770" s="278">
        <v>768</v>
      </c>
      <c r="P770" s="278">
        <v>0</v>
      </c>
      <c r="Q770" s="278">
        <f t="shared" si="78"/>
        <v>768</v>
      </c>
      <c r="R770" s="279">
        <v>0</v>
      </c>
    </row>
    <row r="771" spans="1:18" x14ac:dyDescent="0.25">
      <c r="A771">
        <v>769</v>
      </c>
      <c r="B771">
        <f>ROUNDUP(Commercial_Industrial_Requirements[[#This Row],[Total Parking Spaces]]*0.2,0.1)</f>
        <v>154</v>
      </c>
      <c r="C771">
        <f>ROUNDUP(Commercial_Industrial_Requirements[[#This Row],['# EV Capable Spaces]]*0.25,0.1)</f>
        <v>39</v>
      </c>
      <c r="E771">
        <v>769</v>
      </c>
      <c r="F771">
        <f t="shared" si="79"/>
        <v>77</v>
      </c>
      <c r="G771">
        <f t="shared" si="80"/>
        <v>193</v>
      </c>
      <c r="H771">
        <v>0</v>
      </c>
      <c r="J771">
        <v>769</v>
      </c>
      <c r="K771">
        <f t="shared" si="75"/>
        <v>77</v>
      </c>
      <c r="L771">
        <f t="shared" si="76"/>
        <v>193</v>
      </c>
      <c r="M771">
        <f t="shared" si="77"/>
        <v>39</v>
      </c>
      <c r="O771" s="278">
        <v>769</v>
      </c>
      <c r="P771" s="278">
        <v>0</v>
      </c>
      <c r="Q771" s="278">
        <f t="shared" si="78"/>
        <v>769</v>
      </c>
      <c r="R771" s="279">
        <v>0</v>
      </c>
    </row>
    <row r="772" spans="1:18" x14ac:dyDescent="0.25">
      <c r="A772">
        <v>770</v>
      </c>
      <c r="B772">
        <f>ROUNDUP(Commercial_Industrial_Requirements[[#This Row],[Total Parking Spaces]]*0.2,0.1)</f>
        <v>154</v>
      </c>
      <c r="C772">
        <f>ROUNDUP(Commercial_Industrial_Requirements[[#This Row],['# EV Capable Spaces]]*0.25,0.1)</f>
        <v>39</v>
      </c>
      <c r="E772">
        <v>770</v>
      </c>
      <c r="F772">
        <f t="shared" si="79"/>
        <v>77</v>
      </c>
      <c r="G772">
        <f t="shared" si="80"/>
        <v>193</v>
      </c>
      <c r="H772">
        <v>0</v>
      </c>
      <c r="J772">
        <v>770</v>
      </c>
      <c r="K772">
        <f t="shared" si="75"/>
        <v>77</v>
      </c>
      <c r="L772">
        <f t="shared" si="76"/>
        <v>193</v>
      </c>
      <c r="M772">
        <f t="shared" si="77"/>
        <v>39</v>
      </c>
      <c r="O772" s="278">
        <v>770</v>
      </c>
      <c r="P772" s="278">
        <v>0</v>
      </c>
      <c r="Q772" s="278">
        <f t="shared" si="78"/>
        <v>770</v>
      </c>
      <c r="R772" s="279">
        <v>0</v>
      </c>
    </row>
    <row r="773" spans="1:18" x14ac:dyDescent="0.25">
      <c r="A773">
        <v>771</v>
      </c>
      <c r="B773">
        <f>ROUNDUP(Commercial_Industrial_Requirements[[#This Row],[Total Parking Spaces]]*0.2,0.1)</f>
        <v>155</v>
      </c>
      <c r="C773">
        <f>ROUNDUP(Commercial_Industrial_Requirements[[#This Row],['# EV Capable Spaces]]*0.25,0.1)</f>
        <v>39</v>
      </c>
      <c r="E773">
        <v>771</v>
      </c>
      <c r="F773">
        <f t="shared" si="79"/>
        <v>78</v>
      </c>
      <c r="G773">
        <f t="shared" si="80"/>
        <v>193</v>
      </c>
      <c r="H773">
        <v>0</v>
      </c>
      <c r="J773">
        <v>771</v>
      </c>
      <c r="K773">
        <f t="shared" si="75"/>
        <v>78</v>
      </c>
      <c r="L773">
        <f t="shared" si="76"/>
        <v>193</v>
      </c>
      <c r="M773">
        <f t="shared" si="77"/>
        <v>39</v>
      </c>
      <c r="O773" s="278">
        <v>771</v>
      </c>
      <c r="P773" s="278">
        <v>0</v>
      </c>
      <c r="Q773" s="278">
        <f t="shared" si="78"/>
        <v>771</v>
      </c>
      <c r="R773" s="279">
        <v>0</v>
      </c>
    </row>
    <row r="774" spans="1:18" x14ac:dyDescent="0.25">
      <c r="A774">
        <v>772</v>
      </c>
      <c r="B774">
        <f>ROUNDUP(Commercial_Industrial_Requirements[[#This Row],[Total Parking Spaces]]*0.2,0.1)</f>
        <v>155</v>
      </c>
      <c r="C774">
        <f>ROUNDUP(Commercial_Industrial_Requirements[[#This Row],['# EV Capable Spaces]]*0.25,0.1)</f>
        <v>39</v>
      </c>
      <c r="E774">
        <v>772</v>
      </c>
      <c r="F774">
        <f t="shared" si="79"/>
        <v>78</v>
      </c>
      <c r="G774">
        <f t="shared" si="80"/>
        <v>193</v>
      </c>
      <c r="H774">
        <v>0</v>
      </c>
      <c r="J774">
        <v>772</v>
      </c>
      <c r="K774">
        <f t="shared" si="75"/>
        <v>78</v>
      </c>
      <c r="L774">
        <f t="shared" si="76"/>
        <v>193</v>
      </c>
      <c r="M774">
        <f t="shared" si="77"/>
        <v>39</v>
      </c>
      <c r="O774" s="278">
        <v>772</v>
      </c>
      <c r="P774" s="278">
        <v>0</v>
      </c>
      <c r="Q774" s="278">
        <f t="shared" si="78"/>
        <v>772</v>
      </c>
      <c r="R774" s="279">
        <v>0</v>
      </c>
    </row>
    <row r="775" spans="1:18" x14ac:dyDescent="0.25">
      <c r="A775">
        <v>773</v>
      </c>
      <c r="B775">
        <f>ROUNDUP(Commercial_Industrial_Requirements[[#This Row],[Total Parking Spaces]]*0.2,0.1)</f>
        <v>155</v>
      </c>
      <c r="C775">
        <f>ROUNDUP(Commercial_Industrial_Requirements[[#This Row],['# EV Capable Spaces]]*0.25,0.1)</f>
        <v>39</v>
      </c>
      <c r="E775">
        <v>773</v>
      </c>
      <c r="F775">
        <f t="shared" si="79"/>
        <v>78</v>
      </c>
      <c r="G775">
        <f t="shared" si="80"/>
        <v>194</v>
      </c>
      <c r="H775">
        <v>0</v>
      </c>
      <c r="J775">
        <v>773</v>
      </c>
      <c r="K775">
        <f t="shared" si="75"/>
        <v>78</v>
      </c>
      <c r="L775">
        <f t="shared" si="76"/>
        <v>194</v>
      </c>
      <c r="M775">
        <f t="shared" si="77"/>
        <v>39</v>
      </c>
      <c r="O775" s="278">
        <v>773</v>
      </c>
      <c r="P775" s="278">
        <v>0</v>
      </c>
      <c r="Q775" s="278">
        <f t="shared" si="78"/>
        <v>773</v>
      </c>
      <c r="R775" s="279">
        <v>0</v>
      </c>
    </row>
    <row r="776" spans="1:18" x14ac:dyDescent="0.25">
      <c r="A776">
        <v>774</v>
      </c>
      <c r="B776">
        <f>ROUNDUP(Commercial_Industrial_Requirements[[#This Row],[Total Parking Spaces]]*0.2,0.1)</f>
        <v>155</v>
      </c>
      <c r="C776">
        <f>ROUNDUP(Commercial_Industrial_Requirements[[#This Row],['# EV Capable Spaces]]*0.25,0.1)</f>
        <v>39</v>
      </c>
      <c r="E776">
        <v>774</v>
      </c>
      <c r="F776">
        <f t="shared" si="79"/>
        <v>78</v>
      </c>
      <c r="G776">
        <f t="shared" si="80"/>
        <v>194</v>
      </c>
      <c r="H776">
        <v>0</v>
      </c>
      <c r="J776">
        <v>774</v>
      </c>
      <c r="K776">
        <f t="shared" si="75"/>
        <v>78</v>
      </c>
      <c r="L776">
        <f t="shared" si="76"/>
        <v>194</v>
      </c>
      <c r="M776">
        <f t="shared" si="77"/>
        <v>39</v>
      </c>
      <c r="O776" s="278">
        <v>774</v>
      </c>
      <c r="P776" s="278">
        <v>0</v>
      </c>
      <c r="Q776" s="278">
        <f t="shared" si="78"/>
        <v>774</v>
      </c>
      <c r="R776" s="279">
        <v>0</v>
      </c>
    </row>
    <row r="777" spans="1:18" x14ac:dyDescent="0.25">
      <c r="A777">
        <v>775</v>
      </c>
      <c r="B777">
        <f>ROUNDUP(Commercial_Industrial_Requirements[[#This Row],[Total Parking Spaces]]*0.2,0.1)</f>
        <v>155</v>
      </c>
      <c r="C777">
        <f>ROUNDUP(Commercial_Industrial_Requirements[[#This Row],['# EV Capable Spaces]]*0.25,0.1)</f>
        <v>39</v>
      </c>
      <c r="E777">
        <v>775</v>
      </c>
      <c r="F777">
        <f t="shared" si="79"/>
        <v>78</v>
      </c>
      <c r="G777">
        <f t="shared" si="80"/>
        <v>194</v>
      </c>
      <c r="H777">
        <v>0</v>
      </c>
      <c r="J777">
        <v>775</v>
      </c>
      <c r="K777">
        <f t="shared" si="75"/>
        <v>78</v>
      </c>
      <c r="L777">
        <f t="shared" si="76"/>
        <v>194</v>
      </c>
      <c r="M777">
        <f t="shared" si="77"/>
        <v>39</v>
      </c>
      <c r="O777" s="278">
        <v>775</v>
      </c>
      <c r="P777" s="278">
        <v>0</v>
      </c>
      <c r="Q777" s="278">
        <f t="shared" si="78"/>
        <v>775</v>
      </c>
      <c r="R777" s="279">
        <v>0</v>
      </c>
    </row>
    <row r="778" spans="1:18" x14ac:dyDescent="0.25">
      <c r="A778">
        <v>776</v>
      </c>
      <c r="B778">
        <f>ROUNDUP(Commercial_Industrial_Requirements[[#This Row],[Total Parking Spaces]]*0.2,0.1)</f>
        <v>156</v>
      </c>
      <c r="C778">
        <f>ROUNDUP(Commercial_Industrial_Requirements[[#This Row],['# EV Capable Spaces]]*0.25,0.1)</f>
        <v>39</v>
      </c>
      <c r="E778">
        <v>776</v>
      </c>
      <c r="F778">
        <f t="shared" si="79"/>
        <v>78</v>
      </c>
      <c r="G778">
        <f t="shared" si="80"/>
        <v>194</v>
      </c>
      <c r="H778">
        <v>0</v>
      </c>
      <c r="J778">
        <v>776</v>
      </c>
      <c r="K778">
        <f t="shared" ref="K778:K841" si="81">ROUNDUP(J778*0.1,0.1)</f>
        <v>78</v>
      </c>
      <c r="L778">
        <f t="shared" ref="L778:L841" si="82">ROUNDUP(J778*0.25,0.1)</f>
        <v>194</v>
      </c>
      <c r="M778">
        <f t="shared" ref="M778:M841" si="83">ROUNDUP(J778*0.05,0.1)</f>
        <v>39</v>
      </c>
      <c r="O778" s="278">
        <v>776</v>
      </c>
      <c r="P778" s="278">
        <v>0</v>
      </c>
      <c r="Q778" s="278">
        <f t="shared" si="78"/>
        <v>776</v>
      </c>
      <c r="R778" s="279">
        <v>0</v>
      </c>
    </row>
    <row r="779" spans="1:18" x14ac:dyDescent="0.25">
      <c r="A779">
        <v>777</v>
      </c>
      <c r="B779">
        <f>ROUNDUP(Commercial_Industrial_Requirements[[#This Row],[Total Parking Spaces]]*0.2,0.1)</f>
        <v>156</v>
      </c>
      <c r="C779">
        <f>ROUNDUP(Commercial_Industrial_Requirements[[#This Row],['# EV Capable Spaces]]*0.25,0.1)</f>
        <v>39</v>
      </c>
      <c r="E779">
        <v>777</v>
      </c>
      <c r="F779">
        <f t="shared" si="79"/>
        <v>78</v>
      </c>
      <c r="G779">
        <f t="shared" si="80"/>
        <v>195</v>
      </c>
      <c r="H779">
        <v>0</v>
      </c>
      <c r="J779">
        <v>777</v>
      </c>
      <c r="K779">
        <f t="shared" si="81"/>
        <v>78</v>
      </c>
      <c r="L779">
        <f t="shared" si="82"/>
        <v>195</v>
      </c>
      <c r="M779">
        <f t="shared" si="83"/>
        <v>39</v>
      </c>
      <c r="O779" s="278">
        <v>777</v>
      </c>
      <c r="P779" s="278">
        <v>0</v>
      </c>
      <c r="Q779" s="278">
        <f t="shared" si="78"/>
        <v>777</v>
      </c>
      <c r="R779" s="279">
        <v>0</v>
      </c>
    </row>
    <row r="780" spans="1:18" x14ac:dyDescent="0.25">
      <c r="A780">
        <v>778</v>
      </c>
      <c r="B780">
        <f>ROUNDUP(Commercial_Industrial_Requirements[[#This Row],[Total Parking Spaces]]*0.2,0.1)</f>
        <v>156</v>
      </c>
      <c r="C780">
        <f>ROUNDUP(Commercial_Industrial_Requirements[[#This Row],['# EV Capable Spaces]]*0.25,0.1)</f>
        <v>39</v>
      </c>
      <c r="E780">
        <v>778</v>
      </c>
      <c r="F780">
        <f t="shared" si="79"/>
        <v>78</v>
      </c>
      <c r="G780">
        <f t="shared" si="80"/>
        <v>195</v>
      </c>
      <c r="H780">
        <v>0</v>
      </c>
      <c r="J780">
        <v>778</v>
      </c>
      <c r="K780">
        <f t="shared" si="81"/>
        <v>78</v>
      </c>
      <c r="L780">
        <f t="shared" si="82"/>
        <v>195</v>
      </c>
      <c r="M780">
        <f t="shared" si="83"/>
        <v>39</v>
      </c>
      <c r="O780" s="278">
        <v>778</v>
      </c>
      <c r="P780" s="278">
        <v>0</v>
      </c>
      <c r="Q780" s="278">
        <f t="shared" si="78"/>
        <v>778</v>
      </c>
      <c r="R780" s="279">
        <v>0</v>
      </c>
    </row>
    <row r="781" spans="1:18" x14ac:dyDescent="0.25">
      <c r="A781">
        <v>779</v>
      </c>
      <c r="B781">
        <f>ROUNDUP(Commercial_Industrial_Requirements[[#This Row],[Total Parking Spaces]]*0.2,0.1)</f>
        <v>156</v>
      </c>
      <c r="C781">
        <f>ROUNDUP(Commercial_Industrial_Requirements[[#This Row],['# EV Capable Spaces]]*0.25,0.1)</f>
        <v>39</v>
      </c>
      <c r="E781">
        <v>779</v>
      </c>
      <c r="F781">
        <f t="shared" si="79"/>
        <v>78</v>
      </c>
      <c r="G781">
        <f t="shared" si="80"/>
        <v>195</v>
      </c>
      <c r="H781">
        <v>0</v>
      </c>
      <c r="J781">
        <v>779</v>
      </c>
      <c r="K781">
        <f t="shared" si="81"/>
        <v>78</v>
      </c>
      <c r="L781">
        <f t="shared" si="82"/>
        <v>195</v>
      </c>
      <c r="M781">
        <f t="shared" si="83"/>
        <v>39</v>
      </c>
      <c r="O781" s="278">
        <v>779</v>
      </c>
      <c r="P781" s="278">
        <v>0</v>
      </c>
      <c r="Q781" s="278">
        <f t="shared" si="78"/>
        <v>779</v>
      </c>
      <c r="R781" s="279">
        <v>0</v>
      </c>
    </row>
    <row r="782" spans="1:18" x14ac:dyDescent="0.25">
      <c r="A782">
        <v>780</v>
      </c>
      <c r="B782">
        <f>ROUNDUP(Commercial_Industrial_Requirements[[#This Row],[Total Parking Spaces]]*0.2,0.1)</f>
        <v>156</v>
      </c>
      <c r="C782">
        <f>ROUNDUP(Commercial_Industrial_Requirements[[#This Row],['# EV Capable Spaces]]*0.25,0.1)</f>
        <v>39</v>
      </c>
      <c r="E782">
        <v>780</v>
      </c>
      <c r="F782">
        <f t="shared" si="79"/>
        <v>78</v>
      </c>
      <c r="G782">
        <f t="shared" si="80"/>
        <v>195</v>
      </c>
      <c r="H782">
        <v>0</v>
      </c>
      <c r="J782">
        <v>780</v>
      </c>
      <c r="K782">
        <f t="shared" si="81"/>
        <v>78</v>
      </c>
      <c r="L782">
        <f t="shared" si="82"/>
        <v>195</v>
      </c>
      <c r="M782">
        <f t="shared" si="83"/>
        <v>39</v>
      </c>
      <c r="O782" s="278">
        <v>780</v>
      </c>
      <c r="P782" s="278">
        <v>0</v>
      </c>
      <c r="Q782" s="278">
        <f t="shared" si="78"/>
        <v>780</v>
      </c>
      <c r="R782" s="279">
        <v>0</v>
      </c>
    </row>
    <row r="783" spans="1:18" x14ac:dyDescent="0.25">
      <c r="A783">
        <v>781</v>
      </c>
      <c r="B783">
        <f>ROUNDUP(Commercial_Industrial_Requirements[[#This Row],[Total Parking Spaces]]*0.2,0.1)</f>
        <v>157</v>
      </c>
      <c r="C783">
        <f>ROUNDUP(Commercial_Industrial_Requirements[[#This Row],['# EV Capable Spaces]]*0.25,0.1)</f>
        <v>40</v>
      </c>
      <c r="E783">
        <v>781</v>
      </c>
      <c r="F783">
        <f t="shared" si="79"/>
        <v>79</v>
      </c>
      <c r="G783">
        <f t="shared" si="80"/>
        <v>196</v>
      </c>
      <c r="H783">
        <v>0</v>
      </c>
      <c r="J783">
        <v>781</v>
      </c>
      <c r="K783">
        <f t="shared" si="81"/>
        <v>79</v>
      </c>
      <c r="L783">
        <f t="shared" si="82"/>
        <v>196</v>
      </c>
      <c r="M783">
        <f t="shared" si="83"/>
        <v>40</v>
      </c>
      <c r="O783" s="278">
        <v>781</v>
      </c>
      <c r="P783" s="278">
        <v>0</v>
      </c>
      <c r="Q783" s="278">
        <f t="shared" si="78"/>
        <v>781</v>
      </c>
      <c r="R783" s="279">
        <v>0</v>
      </c>
    </row>
    <row r="784" spans="1:18" x14ac:dyDescent="0.25">
      <c r="A784">
        <v>782</v>
      </c>
      <c r="B784">
        <f>ROUNDUP(Commercial_Industrial_Requirements[[#This Row],[Total Parking Spaces]]*0.2,0.1)</f>
        <v>157</v>
      </c>
      <c r="C784">
        <f>ROUNDUP(Commercial_Industrial_Requirements[[#This Row],['# EV Capable Spaces]]*0.25,0.1)</f>
        <v>40</v>
      </c>
      <c r="E784">
        <v>782</v>
      </c>
      <c r="F784">
        <f t="shared" si="79"/>
        <v>79</v>
      </c>
      <c r="G784">
        <f t="shared" si="80"/>
        <v>196</v>
      </c>
      <c r="H784">
        <v>0</v>
      </c>
      <c r="J784">
        <v>782</v>
      </c>
      <c r="K784">
        <f t="shared" si="81"/>
        <v>79</v>
      </c>
      <c r="L784">
        <f t="shared" si="82"/>
        <v>196</v>
      </c>
      <c r="M784">
        <f t="shared" si="83"/>
        <v>40</v>
      </c>
      <c r="O784" s="278">
        <v>782</v>
      </c>
      <c r="P784" s="278">
        <v>0</v>
      </c>
      <c r="Q784" s="278">
        <f t="shared" si="78"/>
        <v>782</v>
      </c>
      <c r="R784" s="279">
        <v>0</v>
      </c>
    </row>
    <row r="785" spans="1:18" x14ac:dyDescent="0.25">
      <c r="A785">
        <v>783</v>
      </c>
      <c r="B785">
        <f>ROUNDUP(Commercial_Industrial_Requirements[[#This Row],[Total Parking Spaces]]*0.2,0.1)</f>
        <v>157</v>
      </c>
      <c r="C785">
        <f>ROUNDUP(Commercial_Industrial_Requirements[[#This Row],['# EV Capable Spaces]]*0.25,0.1)</f>
        <v>40</v>
      </c>
      <c r="E785">
        <v>783</v>
      </c>
      <c r="F785">
        <f t="shared" si="79"/>
        <v>79</v>
      </c>
      <c r="G785">
        <f t="shared" si="80"/>
        <v>196</v>
      </c>
      <c r="H785">
        <v>0</v>
      </c>
      <c r="J785">
        <v>783</v>
      </c>
      <c r="K785">
        <f t="shared" si="81"/>
        <v>79</v>
      </c>
      <c r="L785">
        <f t="shared" si="82"/>
        <v>196</v>
      </c>
      <c r="M785">
        <f t="shared" si="83"/>
        <v>40</v>
      </c>
      <c r="O785" s="278">
        <v>783</v>
      </c>
      <c r="P785" s="278">
        <v>0</v>
      </c>
      <c r="Q785" s="278">
        <f t="shared" si="78"/>
        <v>783</v>
      </c>
      <c r="R785" s="279">
        <v>0</v>
      </c>
    </row>
    <row r="786" spans="1:18" x14ac:dyDescent="0.25">
      <c r="A786">
        <v>784</v>
      </c>
      <c r="B786">
        <f>ROUNDUP(Commercial_Industrial_Requirements[[#This Row],[Total Parking Spaces]]*0.2,0.1)</f>
        <v>157</v>
      </c>
      <c r="C786">
        <f>ROUNDUP(Commercial_Industrial_Requirements[[#This Row],['# EV Capable Spaces]]*0.25,0.1)</f>
        <v>40</v>
      </c>
      <c r="E786">
        <v>784</v>
      </c>
      <c r="F786">
        <f t="shared" si="79"/>
        <v>79</v>
      </c>
      <c r="G786">
        <f t="shared" si="80"/>
        <v>196</v>
      </c>
      <c r="H786">
        <v>0</v>
      </c>
      <c r="J786">
        <v>784</v>
      </c>
      <c r="K786">
        <f t="shared" si="81"/>
        <v>79</v>
      </c>
      <c r="L786">
        <f t="shared" si="82"/>
        <v>196</v>
      </c>
      <c r="M786">
        <f t="shared" si="83"/>
        <v>40</v>
      </c>
      <c r="O786" s="278">
        <v>784</v>
      </c>
      <c r="P786" s="278">
        <v>0</v>
      </c>
      <c r="Q786" s="278">
        <f t="shared" si="78"/>
        <v>784</v>
      </c>
      <c r="R786" s="279">
        <v>0</v>
      </c>
    </row>
    <row r="787" spans="1:18" x14ac:dyDescent="0.25">
      <c r="A787">
        <v>785</v>
      </c>
      <c r="B787">
        <f>ROUNDUP(Commercial_Industrial_Requirements[[#This Row],[Total Parking Spaces]]*0.2,0.1)</f>
        <v>157</v>
      </c>
      <c r="C787">
        <f>ROUNDUP(Commercial_Industrial_Requirements[[#This Row],['# EV Capable Spaces]]*0.25,0.1)</f>
        <v>40</v>
      </c>
      <c r="E787">
        <v>785</v>
      </c>
      <c r="F787">
        <f t="shared" si="79"/>
        <v>79</v>
      </c>
      <c r="G787">
        <f t="shared" si="80"/>
        <v>197</v>
      </c>
      <c r="H787">
        <v>0</v>
      </c>
      <c r="J787">
        <v>785</v>
      </c>
      <c r="K787">
        <f t="shared" si="81"/>
        <v>79</v>
      </c>
      <c r="L787">
        <f t="shared" si="82"/>
        <v>197</v>
      </c>
      <c r="M787">
        <f t="shared" si="83"/>
        <v>40</v>
      </c>
      <c r="O787" s="278">
        <v>785</v>
      </c>
      <c r="P787" s="278">
        <v>0</v>
      </c>
      <c r="Q787" s="278">
        <f t="shared" ref="Q787:Q850" si="84">O787</f>
        <v>785</v>
      </c>
      <c r="R787" s="279">
        <v>0</v>
      </c>
    </row>
    <row r="788" spans="1:18" x14ac:dyDescent="0.25">
      <c r="A788">
        <v>786</v>
      </c>
      <c r="B788">
        <f>ROUNDUP(Commercial_Industrial_Requirements[[#This Row],[Total Parking Spaces]]*0.2,0.1)</f>
        <v>158</v>
      </c>
      <c r="C788">
        <f>ROUNDUP(Commercial_Industrial_Requirements[[#This Row],['# EV Capable Spaces]]*0.25,0.1)</f>
        <v>40</v>
      </c>
      <c r="E788">
        <v>786</v>
      </c>
      <c r="F788">
        <f t="shared" si="79"/>
        <v>79</v>
      </c>
      <c r="G788">
        <f t="shared" si="80"/>
        <v>197</v>
      </c>
      <c r="H788">
        <v>0</v>
      </c>
      <c r="J788">
        <v>786</v>
      </c>
      <c r="K788">
        <f t="shared" si="81"/>
        <v>79</v>
      </c>
      <c r="L788">
        <f t="shared" si="82"/>
        <v>197</v>
      </c>
      <c r="M788">
        <f t="shared" si="83"/>
        <v>40</v>
      </c>
      <c r="O788" s="278">
        <v>786</v>
      </c>
      <c r="P788" s="278">
        <v>0</v>
      </c>
      <c r="Q788" s="278">
        <f t="shared" si="84"/>
        <v>786</v>
      </c>
      <c r="R788" s="279">
        <v>0</v>
      </c>
    </row>
    <row r="789" spans="1:18" x14ac:dyDescent="0.25">
      <c r="A789">
        <v>787</v>
      </c>
      <c r="B789">
        <f>ROUNDUP(Commercial_Industrial_Requirements[[#This Row],[Total Parking Spaces]]*0.2,0.1)</f>
        <v>158</v>
      </c>
      <c r="C789">
        <f>ROUNDUP(Commercial_Industrial_Requirements[[#This Row],['# EV Capable Spaces]]*0.25,0.1)</f>
        <v>40</v>
      </c>
      <c r="E789">
        <v>787</v>
      </c>
      <c r="F789">
        <f t="shared" si="79"/>
        <v>79</v>
      </c>
      <c r="G789">
        <f t="shared" si="80"/>
        <v>197</v>
      </c>
      <c r="H789">
        <v>0</v>
      </c>
      <c r="J789">
        <v>787</v>
      </c>
      <c r="K789">
        <f t="shared" si="81"/>
        <v>79</v>
      </c>
      <c r="L789">
        <f t="shared" si="82"/>
        <v>197</v>
      </c>
      <c r="M789">
        <f t="shared" si="83"/>
        <v>40</v>
      </c>
      <c r="O789" s="278">
        <v>787</v>
      </c>
      <c r="P789" s="278">
        <v>0</v>
      </c>
      <c r="Q789" s="278">
        <f t="shared" si="84"/>
        <v>787</v>
      </c>
      <c r="R789" s="279">
        <v>0</v>
      </c>
    </row>
    <row r="790" spans="1:18" x14ac:dyDescent="0.25">
      <c r="A790">
        <v>788</v>
      </c>
      <c r="B790">
        <f>ROUNDUP(Commercial_Industrial_Requirements[[#This Row],[Total Parking Spaces]]*0.2,0.1)</f>
        <v>158</v>
      </c>
      <c r="C790">
        <f>ROUNDUP(Commercial_Industrial_Requirements[[#This Row],['# EV Capable Spaces]]*0.25,0.1)</f>
        <v>40</v>
      </c>
      <c r="E790">
        <v>788</v>
      </c>
      <c r="F790">
        <f t="shared" si="79"/>
        <v>79</v>
      </c>
      <c r="G790">
        <f t="shared" si="80"/>
        <v>197</v>
      </c>
      <c r="H790">
        <v>0</v>
      </c>
      <c r="J790">
        <v>788</v>
      </c>
      <c r="K790">
        <f t="shared" si="81"/>
        <v>79</v>
      </c>
      <c r="L790">
        <f t="shared" si="82"/>
        <v>197</v>
      </c>
      <c r="M790">
        <f t="shared" si="83"/>
        <v>40</v>
      </c>
      <c r="O790" s="278">
        <v>788</v>
      </c>
      <c r="P790" s="278">
        <v>0</v>
      </c>
      <c r="Q790" s="278">
        <f t="shared" si="84"/>
        <v>788</v>
      </c>
      <c r="R790" s="279">
        <v>0</v>
      </c>
    </row>
    <row r="791" spans="1:18" x14ac:dyDescent="0.25">
      <c r="A791">
        <v>789</v>
      </c>
      <c r="B791">
        <f>ROUNDUP(Commercial_Industrial_Requirements[[#This Row],[Total Parking Spaces]]*0.2,0.1)</f>
        <v>158</v>
      </c>
      <c r="C791">
        <f>ROUNDUP(Commercial_Industrial_Requirements[[#This Row],['# EV Capable Spaces]]*0.25,0.1)</f>
        <v>40</v>
      </c>
      <c r="E791">
        <v>789</v>
      </c>
      <c r="F791">
        <f t="shared" si="79"/>
        <v>79</v>
      </c>
      <c r="G791">
        <f t="shared" si="80"/>
        <v>198</v>
      </c>
      <c r="H791">
        <v>0</v>
      </c>
      <c r="J791">
        <v>789</v>
      </c>
      <c r="K791">
        <f t="shared" si="81"/>
        <v>79</v>
      </c>
      <c r="L791">
        <f t="shared" si="82"/>
        <v>198</v>
      </c>
      <c r="M791">
        <f t="shared" si="83"/>
        <v>40</v>
      </c>
      <c r="O791" s="278">
        <v>789</v>
      </c>
      <c r="P791" s="278">
        <v>0</v>
      </c>
      <c r="Q791" s="278">
        <f t="shared" si="84"/>
        <v>789</v>
      </c>
      <c r="R791" s="279">
        <v>0</v>
      </c>
    </row>
    <row r="792" spans="1:18" x14ac:dyDescent="0.25">
      <c r="A792">
        <v>790</v>
      </c>
      <c r="B792">
        <f>ROUNDUP(Commercial_Industrial_Requirements[[#This Row],[Total Parking Spaces]]*0.2,0.1)</f>
        <v>158</v>
      </c>
      <c r="C792">
        <f>ROUNDUP(Commercial_Industrial_Requirements[[#This Row],['# EV Capable Spaces]]*0.25,0.1)</f>
        <v>40</v>
      </c>
      <c r="E792">
        <v>790</v>
      </c>
      <c r="F792">
        <f t="shared" si="79"/>
        <v>79</v>
      </c>
      <c r="G792">
        <f t="shared" si="80"/>
        <v>198</v>
      </c>
      <c r="H792">
        <v>0</v>
      </c>
      <c r="J792">
        <v>790</v>
      </c>
      <c r="K792">
        <f t="shared" si="81"/>
        <v>79</v>
      </c>
      <c r="L792">
        <f t="shared" si="82"/>
        <v>198</v>
      </c>
      <c r="M792">
        <f t="shared" si="83"/>
        <v>40</v>
      </c>
      <c r="O792" s="278">
        <v>790</v>
      </c>
      <c r="P792" s="278">
        <v>0</v>
      </c>
      <c r="Q792" s="278">
        <f t="shared" si="84"/>
        <v>790</v>
      </c>
      <c r="R792" s="279">
        <v>0</v>
      </c>
    </row>
    <row r="793" spans="1:18" x14ac:dyDescent="0.25">
      <c r="A793">
        <v>791</v>
      </c>
      <c r="B793">
        <f>ROUNDUP(Commercial_Industrial_Requirements[[#This Row],[Total Parking Spaces]]*0.2,0.1)</f>
        <v>159</v>
      </c>
      <c r="C793">
        <f>ROUNDUP(Commercial_Industrial_Requirements[[#This Row],['# EV Capable Spaces]]*0.25,0.1)</f>
        <v>40</v>
      </c>
      <c r="E793">
        <v>791</v>
      </c>
      <c r="F793">
        <f t="shared" si="79"/>
        <v>80</v>
      </c>
      <c r="G793">
        <f t="shared" si="80"/>
        <v>198</v>
      </c>
      <c r="H793">
        <v>0</v>
      </c>
      <c r="J793">
        <v>791</v>
      </c>
      <c r="K793">
        <f t="shared" si="81"/>
        <v>80</v>
      </c>
      <c r="L793">
        <f t="shared" si="82"/>
        <v>198</v>
      </c>
      <c r="M793">
        <f t="shared" si="83"/>
        <v>40</v>
      </c>
      <c r="O793" s="278">
        <v>791</v>
      </c>
      <c r="P793" s="278">
        <v>0</v>
      </c>
      <c r="Q793" s="278">
        <f t="shared" si="84"/>
        <v>791</v>
      </c>
      <c r="R793" s="279">
        <v>0</v>
      </c>
    </row>
    <row r="794" spans="1:18" x14ac:dyDescent="0.25">
      <c r="A794">
        <v>792</v>
      </c>
      <c r="B794">
        <f>ROUNDUP(Commercial_Industrial_Requirements[[#This Row],[Total Parking Spaces]]*0.2,0.1)</f>
        <v>159</v>
      </c>
      <c r="C794">
        <f>ROUNDUP(Commercial_Industrial_Requirements[[#This Row],['# EV Capable Spaces]]*0.25,0.1)</f>
        <v>40</v>
      </c>
      <c r="E794">
        <v>792</v>
      </c>
      <c r="F794">
        <f t="shared" si="79"/>
        <v>80</v>
      </c>
      <c r="G794">
        <f t="shared" si="80"/>
        <v>198</v>
      </c>
      <c r="H794">
        <v>0</v>
      </c>
      <c r="J794">
        <v>792</v>
      </c>
      <c r="K794">
        <f t="shared" si="81"/>
        <v>80</v>
      </c>
      <c r="L794">
        <f t="shared" si="82"/>
        <v>198</v>
      </c>
      <c r="M794">
        <f t="shared" si="83"/>
        <v>40</v>
      </c>
      <c r="O794" s="278">
        <v>792</v>
      </c>
      <c r="P794" s="278">
        <v>0</v>
      </c>
      <c r="Q794" s="278">
        <f t="shared" si="84"/>
        <v>792</v>
      </c>
      <c r="R794" s="279">
        <v>0</v>
      </c>
    </row>
    <row r="795" spans="1:18" x14ac:dyDescent="0.25">
      <c r="A795">
        <v>793</v>
      </c>
      <c r="B795">
        <f>ROUNDUP(Commercial_Industrial_Requirements[[#This Row],[Total Parking Spaces]]*0.2,0.1)</f>
        <v>159</v>
      </c>
      <c r="C795">
        <f>ROUNDUP(Commercial_Industrial_Requirements[[#This Row],['# EV Capable Spaces]]*0.25,0.1)</f>
        <v>40</v>
      </c>
      <c r="E795">
        <v>793</v>
      </c>
      <c r="F795">
        <f t="shared" si="79"/>
        <v>80</v>
      </c>
      <c r="G795">
        <f t="shared" si="80"/>
        <v>199</v>
      </c>
      <c r="H795">
        <v>0</v>
      </c>
      <c r="J795">
        <v>793</v>
      </c>
      <c r="K795">
        <f t="shared" si="81"/>
        <v>80</v>
      </c>
      <c r="L795">
        <f t="shared" si="82"/>
        <v>199</v>
      </c>
      <c r="M795">
        <f t="shared" si="83"/>
        <v>40</v>
      </c>
      <c r="O795" s="278">
        <v>793</v>
      </c>
      <c r="P795" s="278">
        <v>0</v>
      </c>
      <c r="Q795" s="278">
        <f t="shared" si="84"/>
        <v>793</v>
      </c>
      <c r="R795" s="279">
        <v>0</v>
      </c>
    </row>
    <row r="796" spans="1:18" x14ac:dyDescent="0.25">
      <c r="A796">
        <v>794</v>
      </c>
      <c r="B796">
        <f>ROUNDUP(Commercial_Industrial_Requirements[[#This Row],[Total Parking Spaces]]*0.2,0.1)</f>
        <v>159</v>
      </c>
      <c r="C796">
        <f>ROUNDUP(Commercial_Industrial_Requirements[[#This Row],['# EV Capable Spaces]]*0.25,0.1)</f>
        <v>40</v>
      </c>
      <c r="E796">
        <v>794</v>
      </c>
      <c r="F796">
        <f t="shared" si="79"/>
        <v>80</v>
      </c>
      <c r="G796">
        <f t="shared" si="80"/>
        <v>199</v>
      </c>
      <c r="H796">
        <v>0</v>
      </c>
      <c r="J796">
        <v>794</v>
      </c>
      <c r="K796">
        <f t="shared" si="81"/>
        <v>80</v>
      </c>
      <c r="L796">
        <f t="shared" si="82"/>
        <v>199</v>
      </c>
      <c r="M796">
        <f t="shared" si="83"/>
        <v>40</v>
      </c>
      <c r="O796" s="278">
        <v>794</v>
      </c>
      <c r="P796" s="278">
        <v>0</v>
      </c>
      <c r="Q796" s="278">
        <f t="shared" si="84"/>
        <v>794</v>
      </c>
      <c r="R796" s="279">
        <v>0</v>
      </c>
    </row>
    <row r="797" spans="1:18" x14ac:dyDescent="0.25">
      <c r="A797">
        <v>795</v>
      </c>
      <c r="B797">
        <f>ROUNDUP(Commercial_Industrial_Requirements[[#This Row],[Total Parking Spaces]]*0.2,0.1)</f>
        <v>159</v>
      </c>
      <c r="C797">
        <f>ROUNDUP(Commercial_Industrial_Requirements[[#This Row],['# EV Capable Spaces]]*0.25,0.1)</f>
        <v>40</v>
      </c>
      <c r="E797">
        <v>795</v>
      </c>
      <c r="F797">
        <f t="shared" si="79"/>
        <v>80</v>
      </c>
      <c r="G797">
        <f t="shared" si="80"/>
        <v>199</v>
      </c>
      <c r="H797">
        <v>0</v>
      </c>
      <c r="J797">
        <v>795</v>
      </c>
      <c r="K797">
        <f t="shared" si="81"/>
        <v>80</v>
      </c>
      <c r="L797">
        <f t="shared" si="82"/>
        <v>199</v>
      </c>
      <c r="M797">
        <f t="shared" si="83"/>
        <v>40</v>
      </c>
      <c r="O797" s="278">
        <v>795</v>
      </c>
      <c r="P797" s="278">
        <v>0</v>
      </c>
      <c r="Q797" s="278">
        <f t="shared" si="84"/>
        <v>795</v>
      </c>
      <c r="R797" s="279">
        <v>0</v>
      </c>
    </row>
    <row r="798" spans="1:18" x14ac:dyDescent="0.25">
      <c r="A798">
        <v>796</v>
      </c>
      <c r="B798">
        <f>ROUNDUP(Commercial_Industrial_Requirements[[#This Row],[Total Parking Spaces]]*0.2,0.1)</f>
        <v>160</v>
      </c>
      <c r="C798">
        <f>ROUNDUP(Commercial_Industrial_Requirements[[#This Row],['# EV Capable Spaces]]*0.25,0.1)</f>
        <v>40</v>
      </c>
      <c r="E798">
        <v>796</v>
      </c>
      <c r="F798">
        <f t="shared" si="79"/>
        <v>80</v>
      </c>
      <c r="G798">
        <f t="shared" si="80"/>
        <v>199</v>
      </c>
      <c r="H798">
        <v>0</v>
      </c>
      <c r="J798">
        <v>796</v>
      </c>
      <c r="K798">
        <f t="shared" si="81"/>
        <v>80</v>
      </c>
      <c r="L798">
        <f t="shared" si="82"/>
        <v>199</v>
      </c>
      <c r="M798">
        <f t="shared" si="83"/>
        <v>40</v>
      </c>
      <c r="O798" s="278">
        <v>796</v>
      </c>
      <c r="P798" s="278">
        <v>0</v>
      </c>
      <c r="Q798" s="278">
        <f t="shared" si="84"/>
        <v>796</v>
      </c>
      <c r="R798" s="279">
        <v>0</v>
      </c>
    </row>
    <row r="799" spans="1:18" x14ac:dyDescent="0.25">
      <c r="A799">
        <v>797</v>
      </c>
      <c r="B799">
        <f>ROUNDUP(Commercial_Industrial_Requirements[[#This Row],[Total Parking Spaces]]*0.2,0.1)</f>
        <v>160</v>
      </c>
      <c r="C799">
        <f>ROUNDUP(Commercial_Industrial_Requirements[[#This Row],['# EV Capable Spaces]]*0.25,0.1)</f>
        <v>40</v>
      </c>
      <c r="E799">
        <v>797</v>
      </c>
      <c r="F799">
        <f t="shared" si="79"/>
        <v>80</v>
      </c>
      <c r="G799">
        <f t="shared" si="80"/>
        <v>200</v>
      </c>
      <c r="H799">
        <v>0</v>
      </c>
      <c r="J799">
        <v>797</v>
      </c>
      <c r="K799">
        <f t="shared" si="81"/>
        <v>80</v>
      </c>
      <c r="L799">
        <f t="shared" si="82"/>
        <v>200</v>
      </c>
      <c r="M799">
        <f t="shared" si="83"/>
        <v>40</v>
      </c>
      <c r="O799" s="278">
        <v>797</v>
      </c>
      <c r="P799" s="278">
        <v>0</v>
      </c>
      <c r="Q799" s="278">
        <f t="shared" si="84"/>
        <v>797</v>
      </c>
      <c r="R799" s="279">
        <v>0</v>
      </c>
    </row>
    <row r="800" spans="1:18" x14ac:dyDescent="0.25">
      <c r="A800">
        <v>798</v>
      </c>
      <c r="B800">
        <f>ROUNDUP(Commercial_Industrial_Requirements[[#This Row],[Total Parking Spaces]]*0.2,0.1)</f>
        <v>160</v>
      </c>
      <c r="C800">
        <f>ROUNDUP(Commercial_Industrial_Requirements[[#This Row],['# EV Capable Spaces]]*0.25,0.1)</f>
        <v>40</v>
      </c>
      <c r="E800">
        <v>798</v>
      </c>
      <c r="F800">
        <f t="shared" si="79"/>
        <v>80</v>
      </c>
      <c r="G800">
        <f t="shared" si="80"/>
        <v>200</v>
      </c>
      <c r="H800">
        <v>0</v>
      </c>
      <c r="J800">
        <v>798</v>
      </c>
      <c r="K800">
        <f t="shared" si="81"/>
        <v>80</v>
      </c>
      <c r="L800">
        <f t="shared" si="82"/>
        <v>200</v>
      </c>
      <c r="M800">
        <f t="shared" si="83"/>
        <v>40</v>
      </c>
      <c r="O800" s="278">
        <v>798</v>
      </c>
      <c r="P800" s="278">
        <v>0</v>
      </c>
      <c r="Q800" s="278">
        <f t="shared" si="84"/>
        <v>798</v>
      </c>
      <c r="R800" s="279">
        <v>0</v>
      </c>
    </row>
    <row r="801" spans="1:18" x14ac:dyDescent="0.25">
      <c r="A801">
        <v>799</v>
      </c>
      <c r="B801">
        <f>ROUNDUP(Commercial_Industrial_Requirements[[#This Row],[Total Parking Spaces]]*0.2,0.1)</f>
        <v>160</v>
      </c>
      <c r="C801">
        <f>ROUNDUP(Commercial_Industrial_Requirements[[#This Row],['# EV Capable Spaces]]*0.25,0.1)</f>
        <v>40</v>
      </c>
      <c r="E801">
        <v>799</v>
      </c>
      <c r="F801">
        <f t="shared" si="79"/>
        <v>80</v>
      </c>
      <c r="G801">
        <f t="shared" si="80"/>
        <v>200</v>
      </c>
      <c r="H801">
        <v>0</v>
      </c>
      <c r="J801">
        <v>799</v>
      </c>
      <c r="K801">
        <f t="shared" si="81"/>
        <v>80</v>
      </c>
      <c r="L801">
        <f t="shared" si="82"/>
        <v>200</v>
      </c>
      <c r="M801">
        <f t="shared" si="83"/>
        <v>40</v>
      </c>
      <c r="O801" s="278">
        <v>799</v>
      </c>
      <c r="P801" s="278">
        <v>0</v>
      </c>
      <c r="Q801" s="278">
        <f t="shared" si="84"/>
        <v>799</v>
      </c>
      <c r="R801" s="279">
        <v>0</v>
      </c>
    </row>
    <row r="802" spans="1:18" x14ac:dyDescent="0.25">
      <c r="A802">
        <v>800</v>
      </c>
      <c r="B802">
        <f>ROUNDUP(Commercial_Industrial_Requirements[[#This Row],[Total Parking Spaces]]*0.2,0.1)</f>
        <v>160</v>
      </c>
      <c r="C802">
        <f>ROUNDUP(Commercial_Industrial_Requirements[[#This Row],['# EV Capable Spaces]]*0.25,0.1)</f>
        <v>40</v>
      </c>
      <c r="E802">
        <v>800</v>
      </c>
      <c r="F802">
        <f t="shared" si="79"/>
        <v>80</v>
      </c>
      <c r="G802">
        <f t="shared" si="80"/>
        <v>200</v>
      </c>
      <c r="H802">
        <v>0</v>
      </c>
      <c r="J802">
        <v>800</v>
      </c>
      <c r="K802">
        <f t="shared" si="81"/>
        <v>80</v>
      </c>
      <c r="L802">
        <f t="shared" si="82"/>
        <v>200</v>
      </c>
      <c r="M802">
        <f t="shared" si="83"/>
        <v>40</v>
      </c>
      <c r="O802" s="278">
        <v>800</v>
      </c>
      <c r="P802" s="278">
        <v>0</v>
      </c>
      <c r="Q802" s="278">
        <f t="shared" si="84"/>
        <v>800</v>
      </c>
      <c r="R802" s="279">
        <v>0</v>
      </c>
    </row>
    <row r="803" spans="1:18" x14ac:dyDescent="0.25">
      <c r="A803">
        <v>801</v>
      </c>
      <c r="B803">
        <f>ROUNDUP(Commercial_Industrial_Requirements[[#This Row],[Total Parking Spaces]]*0.2,0.1)</f>
        <v>161</v>
      </c>
      <c r="C803">
        <f>ROUNDUP(Commercial_Industrial_Requirements[[#This Row],['# EV Capable Spaces]]*0.25,0.1)</f>
        <v>41</v>
      </c>
      <c r="E803">
        <v>801</v>
      </c>
      <c r="F803">
        <f t="shared" si="79"/>
        <v>81</v>
      </c>
      <c r="G803">
        <f t="shared" si="80"/>
        <v>201</v>
      </c>
      <c r="H803">
        <v>0</v>
      </c>
      <c r="J803">
        <v>801</v>
      </c>
      <c r="K803">
        <f t="shared" si="81"/>
        <v>81</v>
      </c>
      <c r="L803">
        <f t="shared" si="82"/>
        <v>201</v>
      </c>
      <c r="M803">
        <f t="shared" si="83"/>
        <v>41</v>
      </c>
      <c r="O803" s="278">
        <v>801</v>
      </c>
      <c r="P803" s="278">
        <v>0</v>
      </c>
      <c r="Q803" s="278">
        <f t="shared" si="84"/>
        <v>801</v>
      </c>
      <c r="R803" s="279">
        <v>0</v>
      </c>
    </row>
    <row r="804" spans="1:18" x14ac:dyDescent="0.25">
      <c r="A804">
        <v>802</v>
      </c>
      <c r="B804">
        <f>ROUNDUP(Commercial_Industrial_Requirements[[#This Row],[Total Parking Spaces]]*0.2,0.1)</f>
        <v>161</v>
      </c>
      <c r="C804">
        <f>ROUNDUP(Commercial_Industrial_Requirements[[#This Row],['# EV Capable Spaces]]*0.25,0.1)</f>
        <v>41</v>
      </c>
      <c r="E804">
        <v>802</v>
      </c>
      <c r="F804">
        <f t="shared" si="79"/>
        <v>81</v>
      </c>
      <c r="G804">
        <f t="shared" si="80"/>
        <v>201</v>
      </c>
      <c r="H804">
        <v>0</v>
      </c>
      <c r="J804">
        <v>802</v>
      </c>
      <c r="K804">
        <f t="shared" si="81"/>
        <v>81</v>
      </c>
      <c r="L804">
        <f t="shared" si="82"/>
        <v>201</v>
      </c>
      <c r="M804">
        <f t="shared" si="83"/>
        <v>41</v>
      </c>
      <c r="O804" s="278">
        <v>802</v>
      </c>
      <c r="P804" s="278">
        <v>0</v>
      </c>
      <c r="Q804" s="278">
        <f t="shared" si="84"/>
        <v>802</v>
      </c>
      <c r="R804" s="279">
        <v>0</v>
      </c>
    </row>
    <row r="805" spans="1:18" x14ac:dyDescent="0.25">
      <c r="A805">
        <v>803</v>
      </c>
      <c r="B805">
        <f>ROUNDUP(Commercial_Industrial_Requirements[[#This Row],[Total Parking Spaces]]*0.2,0.1)</f>
        <v>161</v>
      </c>
      <c r="C805">
        <f>ROUNDUP(Commercial_Industrial_Requirements[[#This Row],['# EV Capable Spaces]]*0.25,0.1)</f>
        <v>41</v>
      </c>
      <c r="E805">
        <v>803</v>
      </c>
      <c r="F805">
        <f t="shared" si="79"/>
        <v>81</v>
      </c>
      <c r="G805">
        <f t="shared" si="80"/>
        <v>201</v>
      </c>
      <c r="H805">
        <v>0</v>
      </c>
      <c r="J805">
        <v>803</v>
      </c>
      <c r="K805">
        <f t="shared" si="81"/>
        <v>81</v>
      </c>
      <c r="L805">
        <f t="shared" si="82"/>
        <v>201</v>
      </c>
      <c r="M805">
        <f t="shared" si="83"/>
        <v>41</v>
      </c>
      <c r="O805" s="278">
        <v>803</v>
      </c>
      <c r="P805" s="278">
        <v>0</v>
      </c>
      <c r="Q805" s="278">
        <f t="shared" si="84"/>
        <v>803</v>
      </c>
      <c r="R805" s="279">
        <v>0</v>
      </c>
    </row>
    <row r="806" spans="1:18" x14ac:dyDescent="0.25">
      <c r="A806">
        <v>804</v>
      </c>
      <c r="B806">
        <f>ROUNDUP(Commercial_Industrial_Requirements[[#This Row],[Total Parking Spaces]]*0.2,0.1)</f>
        <v>161</v>
      </c>
      <c r="C806">
        <f>ROUNDUP(Commercial_Industrial_Requirements[[#This Row],['# EV Capable Spaces]]*0.25,0.1)</f>
        <v>41</v>
      </c>
      <c r="E806">
        <v>804</v>
      </c>
      <c r="F806">
        <f t="shared" si="79"/>
        <v>81</v>
      </c>
      <c r="G806">
        <f t="shared" si="80"/>
        <v>201</v>
      </c>
      <c r="H806">
        <v>0</v>
      </c>
      <c r="J806">
        <v>804</v>
      </c>
      <c r="K806">
        <f t="shared" si="81"/>
        <v>81</v>
      </c>
      <c r="L806">
        <f t="shared" si="82"/>
        <v>201</v>
      </c>
      <c r="M806">
        <f t="shared" si="83"/>
        <v>41</v>
      </c>
      <c r="O806" s="278">
        <v>804</v>
      </c>
      <c r="P806" s="278">
        <v>0</v>
      </c>
      <c r="Q806" s="278">
        <f t="shared" si="84"/>
        <v>804</v>
      </c>
      <c r="R806" s="279">
        <v>0</v>
      </c>
    </row>
    <row r="807" spans="1:18" x14ac:dyDescent="0.25">
      <c r="A807">
        <v>805</v>
      </c>
      <c r="B807">
        <f>ROUNDUP(Commercial_Industrial_Requirements[[#This Row],[Total Parking Spaces]]*0.2,0.1)</f>
        <v>161</v>
      </c>
      <c r="C807">
        <f>ROUNDUP(Commercial_Industrial_Requirements[[#This Row],['# EV Capable Spaces]]*0.25,0.1)</f>
        <v>41</v>
      </c>
      <c r="E807">
        <v>805</v>
      </c>
      <c r="F807">
        <f t="shared" si="79"/>
        <v>81</v>
      </c>
      <c r="G807">
        <f t="shared" si="80"/>
        <v>202</v>
      </c>
      <c r="H807">
        <v>0</v>
      </c>
      <c r="J807">
        <v>805</v>
      </c>
      <c r="K807">
        <f t="shared" si="81"/>
        <v>81</v>
      </c>
      <c r="L807">
        <f t="shared" si="82"/>
        <v>202</v>
      </c>
      <c r="M807">
        <f t="shared" si="83"/>
        <v>41</v>
      </c>
      <c r="O807" s="278">
        <v>805</v>
      </c>
      <c r="P807" s="278">
        <v>0</v>
      </c>
      <c r="Q807" s="278">
        <f t="shared" si="84"/>
        <v>805</v>
      </c>
      <c r="R807" s="279">
        <v>0</v>
      </c>
    </row>
    <row r="808" spans="1:18" x14ac:dyDescent="0.25">
      <c r="A808">
        <v>806</v>
      </c>
      <c r="B808">
        <f>ROUNDUP(Commercial_Industrial_Requirements[[#This Row],[Total Parking Spaces]]*0.2,0.1)</f>
        <v>162</v>
      </c>
      <c r="C808">
        <f>ROUNDUP(Commercial_Industrial_Requirements[[#This Row],['# EV Capable Spaces]]*0.25,0.1)</f>
        <v>41</v>
      </c>
      <c r="E808">
        <v>806</v>
      </c>
      <c r="F808">
        <f t="shared" si="79"/>
        <v>81</v>
      </c>
      <c r="G808">
        <f t="shared" si="80"/>
        <v>202</v>
      </c>
      <c r="H808">
        <v>0</v>
      </c>
      <c r="J808">
        <v>806</v>
      </c>
      <c r="K808">
        <f t="shared" si="81"/>
        <v>81</v>
      </c>
      <c r="L808">
        <f t="shared" si="82"/>
        <v>202</v>
      </c>
      <c r="M808">
        <f t="shared" si="83"/>
        <v>41</v>
      </c>
      <c r="O808" s="278">
        <v>806</v>
      </c>
      <c r="P808" s="278">
        <v>0</v>
      </c>
      <c r="Q808" s="278">
        <f t="shared" si="84"/>
        <v>806</v>
      </c>
      <c r="R808" s="279">
        <v>0</v>
      </c>
    </row>
    <row r="809" spans="1:18" x14ac:dyDescent="0.25">
      <c r="A809">
        <v>807</v>
      </c>
      <c r="B809">
        <f>ROUNDUP(Commercial_Industrial_Requirements[[#This Row],[Total Parking Spaces]]*0.2,0.1)</f>
        <v>162</v>
      </c>
      <c r="C809">
        <f>ROUNDUP(Commercial_Industrial_Requirements[[#This Row],['# EV Capable Spaces]]*0.25,0.1)</f>
        <v>41</v>
      </c>
      <c r="E809">
        <v>807</v>
      </c>
      <c r="F809">
        <f t="shared" si="79"/>
        <v>81</v>
      </c>
      <c r="G809">
        <f t="shared" si="80"/>
        <v>202</v>
      </c>
      <c r="H809">
        <v>0</v>
      </c>
      <c r="J809">
        <v>807</v>
      </c>
      <c r="K809">
        <f t="shared" si="81"/>
        <v>81</v>
      </c>
      <c r="L809">
        <f t="shared" si="82"/>
        <v>202</v>
      </c>
      <c r="M809">
        <f t="shared" si="83"/>
        <v>41</v>
      </c>
      <c r="O809" s="278">
        <v>807</v>
      </c>
      <c r="P809" s="278">
        <v>0</v>
      </c>
      <c r="Q809" s="278">
        <f t="shared" si="84"/>
        <v>807</v>
      </c>
      <c r="R809" s="279">
        <v>0</v>
      </c>
    </row>
    <row r="810" spans="1:18" x14ac:dyDescent="0.25">
      <c r="A810">
        <v>808</v>
      </c>
      <c r="B810">
        <f>ROUNDUP(Commercial_Industrial_Requirements[[#This Row],[Total Parking Spaces]]*0.2,0.1)</f>
        <v>162</v>
      </c>
      <c r="C810">
        <f>ROUNDUP(Commercial_Industrial_Requirements[[#This Row],['# EV Capable Spaces]]*0.25,0.1)</f>
        <v>41</v>
      </c>
      <c r="E810">
        <v>808</v>
      </c>
      <c r="F810">
        <f t="shared" si="79"/>
        <v>81</v>
      </c>
      <c r="G810">
        <f t="shared" si="80"/>
        <v>202</v>
      </c>
      <c r="H810">
        <v>0</v>
      </c>
      <c r="J810">
        <v>808</v>
      </c>
      <c r="K810">
        <f t="shared" si="81"/>
        <v>81</v>
      </c>
      <c r="L810">
        <f t="shared" si="82"/>
        <v>202</v>
      </c>
      <c r="M810">
        <f t="shared" si="83"/>
        <v>41</v>
      </c>
      <c r="O810" s="278">
        <v>808</v>
      </c>
      <c r="P810" s="278">
        <v>0</v>
      </c>
      <c r="Q810" s="278">
        <f t="shared" si="84"/>
        <v>808</v>
      </c>
      <c r="R810" s="279">
        <v>0</v>
      </c>
    </row>
    <row r="811" spans="1:18" x14ac:dyDescent="0.25">
      <c r="A811">
        <v>809</v>
      </c>
      <c r="B811">
        <f>ROUNDUP(Commercial_Industrial_Requirements[[#This Row],[Total Parking Spaces]]*0.2,0.1)</f>
        <v>162</v>
      </c>
      <c r="C811">
        <f>ROUNDUP(Commercial_Industrial_Requirements[[#This Row],['# EV Capable Spaces]]*0.25,0.1)</f>
        <v>41</v>
      </c>
      <c r="E811">
        <v>809</v>
      </c>
      <c r="F811">
        <f t="shared" si="79"/>
        <v>81</v>
      </c>
      <c r="G811">
        <f t="shared" si="80"/>
        <v>203</v>
      </c>
      <c r="H811">
        <v>0</v>
      </c>
      <c r="J811">
        <v>809</v>
      </c>
      <c r="K811">
        <f t="shared" si="81"/>
        <v>81</v>
      </c>
      <c r="L811">
        <f t="shared" si="82"/>
        <v>203</v>
      </c>
      <c r="M811">
        <f t="shared" si="83"/>
        <v>41</v>
      </c>
      <c r="O811" s="278">
        <v>809</v>
      </c>
      <c r="P811" s="278">
        <v>0</v>
      </c>
      <c r="Q811" s="278">
        <f t="shared" si="84"/>
        <v>809</v>
      </c>
      <c r="R811" s="279">
        <v>0</v>
      </c>
    </row>
    <row r="812" spans="1:18" x14ac:dyDescent="0.25">
      <c r="A812">
        <v>810</v>
      </c>
      <c r="B812">
        <f>ROUNDUP(Commercial_Industrial_Requirements[[#This Row],[Total Parking Spaces]]*0.2,0.1)</f>
        <v>162</v>
      </c>
      <c r="C812">
        <f>ROUNDUP(Commercial_Industrial_Requirements[[#This Row],['# EV Capable Spaces]]*0.25,0.1)</f>
        <v>41</v>
      </c>
      <c r="E812">
        <v>810</v>
      </c>
      <c r="F812">
        <f t="shared" si="79"/>
        <v>81</v>
      </c>
      <c r="G812">
        <f t="shared" si="80"/>
        <v>203</v>
      </c>
      <c r="H812">
        <v>0</v>
      </c>
      <c r="J812">
        <v>810</v>
      </c>
      <c r="K812">
        <f t="shared" si="81"/>
        <v>81</v>
      </c>
      <c r="L812">
        <f t="shared" si="82"/>
        <v>203</v>
      </c>
      <c r="M812">
        <f t="shared" si="83"/>
        <v>41</v>
      </c>
      <c r="O812" s="278">
        <v>810</v>
      </c>
      <c r="P812" s="278">
        <v>0</v>
      </c>
      <c r="Q812" s="278">
        <f t="shared" si="84"/>
        <v>810</v>
      </c>
      <c r="R812" s="279">
        <v>0</v>
      </c>
    </row>
    <row r="813" spans="1:18" x14ac:dyDescent="0.25">
      <c r="A813">
        <v>811</v>
      </c>
      <c r="B813">
        <f>ROUNDUP(Commercial_Industrial_Requirements[[#This Row],[Total Parking Spaces]]*0.2,0.1)</f>
        <v>163</v>
      </c>
      <c r="C813">
        <f>ROUNDUP(Commercial_Industrial_Requirements[[#This Row],['# EV Capable Spaces]]*0.25,0.1)</f>
        <v>41</v>
      </c>
      <c r="E813">
        <v>811</v>
      </c>
      <c r="F813">
        <f t="shared" ref="F813:F876" si="85">ROUNDUP(E813*0.1,0.1)</f>
        <v>82</v>
      </c>
      <c r="G813">
        <f t="shared" ref="G813:G876" si="86">ROUNDUP(E813*0.25,0.1)</f>
        <v>203</v>
      </c>
      <c r="H813">
        <v>0</v>
      </c>
      <c r="J813">
        <v>811</v>
      </c>
      <c r="K813">
        <f t="shared" si="81"/>
        <v>82</v>
      </c>
      <c r="L813">
        <f t="shared" si="82"/>
        <v>203</v>
      </c>
      <c r="M813">
        <f t="shared" si="83"/>
        <v>41</v>
      </c>
      <c r="O813" s="278">
        <v>811</v>
      </c>
      <c r="P813" s="278">
        <v>0</v>
      </c>
      <c r="Q813" s="278">
        <f t="shared" si="84"/>
        <v>811</v>
      </c>
      <c r="R813" s="279">
        <v>0</v>
      </c>
    </row>
    <row r="814" spans="1:18" x14ac:dyDescent="0.25">
      <c r="A814">
        <v>812</v>
      </c>
      <c r="B814">
        <f>ROUNDUP(Commercial_Industrial_Requirements[[#This Row],[Total Parking Spaces]]*0.2,0.1)</f>
        <v>163</v>
      </c>
      <c r="C814">
        <f>ROUNDUP(Commercial_Industrial_Requirements[[#This Row],['# EV Capable Spaces]]*0.25,0.1)</f>
        <v>41</v>
      </c>
      <c r="E814">
        <v>812</v>
      </c>
      <c r="F814">
        <f t="shared" si="85"/>
        <v>82</v>
      </c>
      <c r="G814">
        <f t="shared" si="86"/>
        <v>203</v>
      </c>
      <c r="H814">
        <v>0</v>
      </c>
      <c r="J814">
        <v>812</v>
      </c>
      <c r="K814">
        <f t="shared" si="81"/>
        <v>82</v>
      </c>
      <c r="L814">
        <f t="shared" si="82"/>
        <v>203</v>
      </c>
      <c r="M814">
        <f t="shared" si="83"/>
        <v>41</v>
      </c>
      <c r="O814" s="278">
        <v>812</v>
      </c>
      <c r="P814" s="278">
        <v>0</v>
      </c>
      <c r="Q814" s="278">
        <f t="shared" si="84"/>
        <v>812</v>
      </c>
      <c r="R814" s="279">
        <v>0</v>
      </c>
    </row>
    <row r="815" spans="1:18" x14ac:dyDescent="0.25">
      <c r="A815">
        <v>813</v>
      </c>
      <c r="B815">
        <f>ROUNDUP(Commercial_Industrial_Requirements[[#This Row],[Total Parking Spaces]]*0.2,0.1)</f>
        <v>163</v>
      </c>
      <c r="C815">
        <f>ROUNDUP(Commercial_Industrial_Requirements[[#This Row],['# EV Capable Spaces]]*0.25,0.1)</f>
        <v>41</v>
      </c>
      <c r="E815">
        <v>813</v>
      </c>
      <c r="F815">
        <f t="shared" si="85"/>
        <v>82</v>
      </c>
      <c r="G815">
        <f t="shared" si="86"/>
        <v>204</v>
      </c>
      <c r="H815">
        <v>0</v>
      </c>
      <c r="J815">
        <v>813</v>
      </c>
      <c r="K815">
        <f t="shared" si="81"/>
        <v>82</v>
      </c>
      <c r="L815">
        <f t="shared" si="82"/>
        <v>204</v>
      </c>
      <c r="M815">
        <f t="shared" si="83"/>
        <v>41</v>
      </c>
      <c r="O815" s="278">
        <v>813</v>
      </c>
      <c r="P815" s="278">
        <v>0</v>
      </c>
      <c r="Q815" s="278">
        <f t="shared" si="84"/>
        <v>813</v>
      </c>
      <c r="R815" s="279">
        <v>0</v>
      </c>
    </row>
    <row r="816" spans="1:18" x14ac:dyDescent="0.25">
      <c r="A816">
        <v>814</v>
      </c>
      <c r="B816">
        <f>ROUNDUP(Commercial_Industrial_Requirements[[#This Row],[Total Parking Spaces]]*0.2,0.1)</f>
        <v>163</v>
      </c>
      <c r="C816">
        <f>ROUNDUP(Commercial_Industrial_Requirements[[#This Row],['# EV Capable Spaces]]*0.25,0.1)</f>
        <v>41</v>
      </c>
      <c r="E816">
        <v>814</v>
      </c>
      <c r="F816">
        <f t="shared" si="85"/>
        <v>82</v>
      </c>
      <c r="G816">
        <f t="shared" si="86"/>
        <v>204</v>
      </c>
      <c r="H816">
        <v>0</v>
      </c>
      <c r="J816">
        <v>814</v>
      </c>
      <c r="K816">
        <f t="shared" si="81"/>
        <v>82</v>
      </c>
      <c r="L816">
        <f t="shared" si="82"/>
        <v>204</v>
      </c>
      <c r="M816">
        <f t="shared" si="83"/>
        <v>41</v>
      </c>
      <c r="O816" s="278">
        <v>814</v>
      </c>
      <c r="P816" s="278">
        <v>0</v>
      </c>
      <c r="Q816" s="278">
        <f t="shared" si="84"/>
        <v>814</v>
      </c>
      <c r="R816" s="279">
        <v>0</v>
      </c>
    </row>
    <row r="817" spans="1:18" x14ac:dyDescent="0.25">
      <c r="A817">
        <v>815</v>
      </c>
      <c r="B817">
        <f>ROUNDUP(Commercial_Industrial_Requirements[[#This Row],[Total Parking Spaces]]*0.2,0.1)</f>
        <v>163</v>
      </c>
      <c r="C817">
        <f>ROUNDUP(Commercial_Industrial_Requirements[[#This Row],['# EV Capable Spaces]]*0.25,0.1)</f>
        <v>41</v>
      </c>
      <c r="E817">
        <v>815</v>
      </c>
      <c r="F817">
        <f t="shared" si="85"/>
        <v>82</v>
      </c>
      <c r="G817">
        <f t="shared" si="86"/>
        <v>204</v>
      </c>
      <c r="H817">
        <v>0</v>
      </c>
      <c r="J817">
        <v>815</v>
      </c>
      <c r="K817">
        <f t="shared" si="81"/>
        <v>82</v>
      </c>
      <c r="L817">
        <f t="shared" si="82"/>
        <v>204</v>
      </c>
      <c r="M817">
        <f t="shared" si="83"/>
        <v>41</v>
      </c>
      <c r="O817" s="278">
        <v>815</v>
      </c>
      <c r="P817" s="278">
        <v>0</v>
      </c>
      <c r="Q817" s="278">
        <f t="shared" si="84"/>
        <v>815</v>
      </c>
      <c r="R817" s="279">
        <v>0</v>
      </c>
    </row>
    <row r="818" spans="1:18" x14ac:dyDescent="0.25">
      <c r="A818">
        <v>816</v>
      </c>
      <c r="B818">
        <f>ROUNDUP(Commercial_Industrial_Requirements[[#This Row],[Total Parking Spaces]]*0.2,0.1)</f>
        <v>164</v>
      </c>
      <c r="C818">
        <f>ROUNDUP(Commercial_Industrial_Requirements[[#This Row],['# EV Capable Spaces]]*0.25,0.1)</f>
        <v>41</v>
      </c>
      <c r="E818">
        <v>816</v>
      </c>
      <c r="F818">
        <f t="shared" si="85"/>
        <v>82</v>
      </c>
      <c r="G818">
        <f t="shared" si="86"/>
        <v>204</v>
      </c>
      <c r="H818">
        <v>0</v>
      </c>
      <c r="J818">
        <v>816</v>
      </c>
      <c r="K818">
        <f t="shared" si="81"/>
        <v>82</v>
      </c>
      <c r="L818">
        <f t="shared" si="82"/>
        <v>204</v>
      </c>
      <c r="M818">
        <f t="shared" si="83"/>
        <v>41</v>
      </c>
      <c r="O818" s="278">
        <v>816</v>
      </c>
      <c r="P818" s="278">
        <v>0</v>
      </c>
      <c r="Q818" s="278">
        <f t="shared" si="84"/>
        <v>816</v>
      </c>
      <c r="R818" s="279">
        <v>0</v>
      </c>
    </row>
    <row r="819" spans="1:18" x14ac:dyDescent="0.25">
      <c r="A819">
        <v>817</v>
      </c>
      <c r="B819">
        <f>ROUNDUP(Commercial_Industrial_Requirements[[#This Row],[Total Parking Spaces]]*0.2,0.1)</f>
        <v>164</v>
      </c>
      <c r="C819">
        <f>ROUNDUP(Commercial_Industrial_Requirements[[#This Row],['# EV Capable Spaces]]*0.25,0.1)</f>
        <v>41</v>
      </c>
      <c r="E819">
        <v>817</v>
      </c>
      <c r="F819">
        <f t="shared" si="85"/>
        <v>82</v>
      </c>
      <c r="G819">
        <f t="shared" si="86"/>
        <v>205</v>
      </c>
      <c r="H819">
        <v>0</v>
      </c>
      <c r="J819">
        <v>817</v>
      </c>
      <c r="K819">
        <f t="shared" si="81"/>
        <v>82</v>
      </c>
      <c r="L819">
        <f t="shared" si="82"/>
        <v>205</v>
      </c>
      <c r="M819">
        <f t="shared" si="83"/>
        <v>41</v>
      </c>
      <c r="O819" s="278">
        <v>817</v>
      </c>
      <c r="P819" s="278">
        <v>0</v>
      </c>
      <c r="Q819" s="278">
        <f t="shared" si="84"/>
        <v>817</v>
      </c>
      <c r="R819" s="279">
        <v>0</v>
      </c>
    </row>
    <row r="820" spans="1:18" x14ac:dyDescent="0.25">
      <c r="A820">
        <v>818</v>
      </c>
      <c r="B820">
        <f>ROUNDUP(Commercial_Industrial_Requirements[[#This Row],[Total Parking Spaces]]*0.2,0.1)</f>
        <v>164</v>
      </c>
      <c r="C820">
        <f>ROUNDUP(Commercial_Industrial_Requirements[[#This Row],['# EV Capable Spaces]]*0.25,0.1)</f>
        <v>41</v>
      </c>
      <c r="E820">
        <v>818</v>
      </c>
      <c r="F820">
        <f t="shared" si="85"/>
        <v>82</v>
      </c>
      <c r="G820">
        <f t="shared" si="86"/>
        <v>205</v>
      </c>
      <c r="H820">
        <v>0</v>
      </c>
      <c r="J820">
        <v>818</v>
      </c>
      <c r="K820">
        <f t="shared" si="81"/>
        <v>82</v>
      </c>
      <c r="L820">
        <f t="shared" si="82"/>
        <v>205</v>
      </c>
      <c r="M820">
        <f t="shared" si="83"/>
        <v>41</v>
      </c>
      <c r="O820" s="278">
        <v>818</v>
      </c>
      <c r="P820" s="278">
        <v>0</v>
      </c>
      <c r="Q820" s="278">
        <f t="shared" si="84"/>
        <v>818</v>
      </c>
      <c r="R820" s="279">
        <v>0</v>
      </c>
    </row>
    <row r="821" spans="1:18" x14ac:dyDescent="0.25">
      <c r="A821">
        <v>819</v>
      </c>
      <c r="B821">
        <f>ROUNDUP(Commercial_Industrial_Requirements[[#This Row],[Total Parking Spaces]]*0.2,0.1)</f>
        <v>164</v>
      </c>
      <c r="C821">
        <f>ROUNDUP(Commercial_Industrial_Requirements[[#This Row],['# EV Capable Spaces]]*0.25,0.1)</f>
        <v>41</v>
      </c>
      <c r="E821">
        <v>819</v>
      </c>
      <c r="F821">
        <f t="shared" si="85"/>
        <v>82</v>
      </c>
      <c r="G821">
        <f t="shared" si="86"/>
        <v>205</v>
      </c>
      <c r="H821">
        <v>0</v>
      </c>
      <c r="J821">
        <v>819</v>
      </c>
      <c r="K821">
        <f t="shared" si="81"/>
        <v>82</v>
      </c>
      <c r="L821">
        <f t="shared" si="82"/>
        <v>205</v>
      </c>
      <c r="M821">
        <f t="shared" si="83"/>
        <v>41</v>
      </c>
      <c r="O821" s="278">
        <v>819</v>
      </c>
      <c r="P821" s="278">
        <v>0</v>
      </c>
      <c r="Q821" s="278">
        <f t="shared" si="84"/>
        <v>819</v>
      </c>
      <c r="R821" s="279">
        <v>0</v>
      </c>
    </row>
    <row r="822" spans="1:18" x14ac:dyDescent="0.25">
      <c r="A822">
        <v>820</v>
      </c>
      <c r="B822">
        <f>ROUNDUP(Commercial_Industrial_Requirements[[#This Row],[Total Parking Spaces]]*0.2,0.1)</f>
        <v>164</v>
      </c>
      <c r="C822">
        <f>ROUNDUP(Commercial_Industrial_Requirements[[#This Row],['# EV Capable Spaces]]*0.25,0.1)</f>
        <v>41</v>
      </c>
      <c r="E822">
        <v>820</v>
      </c>
      <c r="F822">
        <f t="shared" si="85"/>
        <v>82</v>
      </c>
      <c r="G822">
        <f t="shared" si="86"/>
        <v>205</v>
      </c>
      <c r="H822">
        <v>0</v>
      </c>
      <c r="J822">
        <v>820</v>
      </c>
      <c r="K822">
        <f t="shared" si="81"/>
        <v>82</v>
      </c>
      <c r="L822">
        <f t="shared" si="82"/>
        <v>205</v>
      </c>
      <c r="M822">
        <f t="shared" si="83"/>
        <v>41</v>
      </c>
      <c r="O822" s="278">
        <v>820</v>
      </c>
      <c r="P822" s="278">
        <v>0</v>
      </c>
      <c r="Q822" s="278">
        <f t="shared" si="84"/>
        <v>820</v>
      </c>
      <c r="R822" s="279">
        <v>0</v>
      </c>
    </row>
    <row r="823" spans="1:18" x14ac:dyDescent="0.25">
      <c r="A823">
        <v>821</v>
      </c>
      <c r="B823">
        <f>ROUNDUP(Commercial_Industrial_Requirements[[#This Row],[Total Parking Spaces]]*0.2,0.1)</f>
        <v>165</v>
      </c>
      <c r="C823">
        <f>ROUNDUP(Commercial_Industrial_Requirements[[#This Row],['# EV Capable Spaces]]*0.25,0.1)</f>
        <v>42</v>
      </c>
      <c r="E823">
        <v>821</v>
      </c>
      <c r="F823">
        <f t="shared" si="85"/>
        <v>83</v>
      </c>
      <c r="G823">
        <f t="shared" si="86"/>
        <v>206</v>
      </c>
      <c r="H823">
        <v>0</v>
      </c>
      <c r="J823">
        <v>821</v>
      </c>
      <c r="K823">
        <f t="shared" si="81"/>
        <v>83</v>
      </c>
      <c r="L823">
        <f t="shared" si="82"/>
        <v>206</v>
      </c>
      <c r="M823">
        <f t="shared" si="83"/>
        <v>42</v>
      </c>
      <c r="O823" s="278">
        <v>821</v>
      </c>
      <c r="P823" s="278">
        <v>0</v>
      </c>
      <c r="Q823" s="278">
        <f t="shared" si="84"/>
        <v>821</v>
      </c>
      <c r="R823" s="279">
        <v>0</v>
      </c>
    </row>
    <row r="824" spans="1:18" x14ac:dyDescent="0.25">
      <c r="A824">
        <v>822</v>
      </c>
      <c r="B824">
        <f>ROUNDUP(Commercial_Industrial_Requirements[[#This Row],[Total Parking Spaces]]*0.2,0.1)</f>
        <v>165</v>
      </c>
      <c r="C824">
        <f>ROUNDUP(Commercial_Industrial_Requirements[[#This Row],['# EV Capable Spaces]]*0.25,0.1)</f>
        <v>42</v>
      </c>
      <c r="E824">
        <v>822</v>
      </c>
      <c r="F824">
        <f t="shared" si="85"/>
        <v>83</v>
      </c>
      <c r="G824">
        <f t="shared" si="86"/>
        <v>206</v>
      </c>
      <c r="H824">
        <v>0</v>
      </c>
      <c r="J824">
        <v>822</v>
      </c>
      <c r="K824">
        <f t="shared" si="81"/>
        <v>83</v>
      </c>
      <c r="L824">
        <f t="shared" si="82"/>
        <v>206</v>
      </c>
      <c r="M824">
        <f t="shared" si="83"/>
        <v>42</v>
      </c>
      <c r="O824" s="278">
        <v>822</v>
      </c>
      <c r="P824" s="278">
        <v>0</v>
      </c>
      <c r="Q824" s="278">
        <f t="shared" si="84"/>
        <v>822</v>
      </c>
      <c r="R824" s="279">
        <v>0</v>
      </c>
    </row>
    <row r="825" spans="1:18" x14ac:dyDescent="0.25">
      <c r="A825">
        <v>823</v>
      </c>
      <c r="B825">
        <f>ROUNDUP(Commercial_Industrial_Requirements[[#This Row],[Total Parking Spaces]]*0.2,0.1)</f>
        <v>165</v>
      </c>
      <c r="C825">
        <f>ROUNDUP(Commercial_Industrial_Requirements[[#This Row],['# EV Capable Spaces]]*0.25,0.1)</f>
        <v>42</v>
      </c>
      <c r="E825">
        <v>823</v>
      </c>
      <c r="F825">
        <f t="shared" si="85"/>
        <v>83</v>
      </c>
      <c r="G825">
        <f t="shared" si="86"/>
        <v>206</v>
      </c>
      <c r="H825">
        <v>0</v>
      </c>
      <c r="J825">
        <v>823</v>
      </c>
      <c r="K825">
        <f t="shared" si="81"/>
        <v>83</v>
      </c>
      <c r="L825">
        <f t="shared" si="82"/>
        <v>206</v>
      </c>
      <c r="M825">
        <f t="shared" si="83"/>
        <v>42</v>
      </c>
      <c r="O825" s="278">
        <v>823</v>
      </c>
      <c r="P825" s="278">
        <v>0</v>
      </c>
      <c r="Q825" s="278">
        <f t="shared" si="84"/>
        <v>823</v>
      </c>
      <c r="R825" s="279">
        <v>0</v>
      </c>
    </row>
    <row r="826" spans="1:18" x14ac:dyDescent="0.25">
      <c r="A826">
        <v>824</v>
      </c>
      <c r="B826">
        <f>ROUNDUP(Commercial_Industrial_Requirements[[#This Row],[Total Parking Spaces]]*0.2,0.1)</f>
        <v>165</v>
      </c>
      <c r="C826">
        <f>ROUNDUP(Commercial_Industrial_Requirements[[#This Row],['# EV Capable Spaces]]*0.25,0.1)</f>
        <v>42</v>
      </c>
      <c r="E826">
        <v>824</v>
      </c>
      <c r="F826">
        <f t="shared" si="85"/>
        <v>83</v>
      </c>
      <c r="G826">
        <f t="shared" si="86"/>
        <v>206</v>
      </c>
      <c r="H826">
        <v>0</v>
      </c>
      <c r="J826">
        <v>824</v>
      </c>
      <c r="K826">
        <f t="shared" si="81"/>
        <v>83</v>
      </c>
      <c r="L826">
        <f t="shared" si="82"/>
        <v>206</v>
      </c>
      <c r="M826">
        <f t="shared" si="83"/>
        <v>42</v>
      </c>
      <c r="O826" s="278">
        <v>824</v>
      </c>
      <c r="P826" s="278">
        <v>0</v>
      </c>
      <c r="Q826" s="278">
        <f t="shared" si="84"/>
        <v>824</v>
      </c>
      <c r="R826" s="279">
        <v>0</v>
      </c>
    </row>
    <row r="827" spans="1:18" x14ac:dyDescent="0.25">
      <c r="A827">
        <v>825</v>
      </c>
      <c r="B827">
        <f>ROUNDUP(Commercial_Industrial_Requirements[[#This Row],[Total Parking Spaces]]*0.2,0.1)</f>
        <v>165</v>
      </c>
      <c r="C827">
        <f>ROUNDUP(Commercial_Industrial_Requirements[[#This Row],['# EV Capable Spaces]]*0.25,0.1)</f>
        <v>42</v>
      </c>
      <c r="E827">
        <v>825</v>
      </c>
      <c r="F827">
        <f t="shared" si="85"/>
        <v>83</v>
      </c>
      <c r="G827">
        <f t="shared" si="86"/>
        <v>207</v>
      </c>
      <c r="H827">
        <v>0</v>
      </c>
      <c r="J827">
        <v>825</v>
      </c>
      <c r="K827">
        <f t="shared" si="81"/>
        <v>83</v>
      </c>
      <c r="L827">
        <f t="shared" si="82"/>
        <v>207</v>
      </c>
      <c r="M827">
        <f t="shared" si="83"/>
        <v>42</v>
      </c>
      <c r="O827" s="278">
        <v>825</v>
      </c>
      <c r="P827" s="278">
        <v>0</v>
      </c>
      <c r="Q827" s="278">
        <f t="shared" si="84"/>
        <v>825</v>
      </c>
      <c r="R827" s="279">
        <v>0</v>
      </c>
    </row>
    <row r="828" spans="1:18" x14ac:dyDescent="0.25">
      <c r="A828">
        <v>826</v>
      </c>
      <c r="B828">
        <f>ROUNDUP(Commercial_Industrial_Requirements[[#This Row],[Total Parking Spaces]]*0.2,0.1)</f>
        <v>166</v>
      </c>
      <c r="C828">
        <f>ROUNDUP(Commercial_Industrial_Requirements[[#This Row],['# EV Capable Spaces]]*0.25,0.1)</f>
        <v>42</v>
      </c>
      <c r="E828">
        <v>826</v>
      </c>
      <c r="F828">
        <f t="shared" si="85"/>
        <v>83</v>
      </c>
      <c r="G828">
        <f t="shared" si="86"/>
        <v>207</v>
      </c>
      <c r="H828">
        <v>0</v>
      </c>
      <c r="J828">
        <v>826</v>
      </c>
      <c r="K828">
        <f t="shared" si="81"/>
        <v>83</v>
      </c>
      <c r="L828">
        <f t="shared" si="82"/>
        <v>207</v>
      </c>
      <c r="M828">
        <f t="shared" si="83"/>
        <v>42</v>
      </c>
      <c r="O828" s="278">
        <v>826</v>
      </c>
      <c r="P828" s="278">
        <v>0</v>
      </c>
      <c r="Q828" s="278">
        <f t="shared" si="84"/>
        <v>826</v>
      </c>
      <c r="R828" s="279">
        <v>0</v>
      </c>
    </row>
    <row r="829" spans="1:18" x14ac:dyDescent="0.25">
      <c r="A829">
        <v>827</v>
      </c>
      <c r="B829">
        <f>ROUNDUP(Commercial_Industrial_Requirements[[#This Row],[Total Parking Spaces]]*0.2,0.1)</f>
        <v>166</v>
      </c>
      <c r="C829">
        <f>ROUNDUP(Commercial_Industrial_Requirements[[#This Row],['# EV Capable Spaces]]*0.25,0.1)</f>
        <v>42</v>
      </c>
      <c r="E829">
        <v>827</v>
      </c>
      <c r="F829">
        <f t="shared" si="85"/>
        <v>83</v>
      </c>
      <c r="G829">
        <f t="shared" si="86"/>
        <v>207</v>
      </c>
      <c r="H829">
        <v>0</v>
      </c>
      <c r="J829">
        <v>827</v>
      </c>
      <c r="K829">
        <f t="shared" si="81"/>
        <v>83</v>
      </c>
      <c r="L829">
        <f t="shared" si="82"/>
        <v>207</v>
      </c>
      <c r="M829">
        <f t="shared" si="83"/>
        <v>42</v>
      </c>
      <c r="O829" s="278">
        <v>827</v>
      </c>
      <c r="P829" s="278">
        <v>0</v>
      </c>
      <c r="Q829" s="278">
        <f t="shared" si="84"/>
        <v>827</v>
      </c>
      <c r="R829" s="279">
        <v>0</v>
      </c>
    </row>
    <row r="830" spans="1:18" x14ac:dyDescent="0.25">
      <c r="A830">
        <v>828</v>
      </c>
      <c r="B830">
        <f>ROUNDUP(Commercial_Industrial_Requirements[[#This Row],[Total Parking Spaces]]*0.2,0.1)</f>
        <v>166</v>
      </c>
      <c r="C830">
        <f>ROUNDUP(Commercial_Industrial_Requirements[[#This Row],['# EV Capable Spaces]]*0.25,0.1)</f>
        <v>42</v>
      </c>
      <c r="E830">
        <v>828</v>
      </c>
      <c r="F830">
        <f t="shared" si="85"/>
        <v>83</v>
      </c>
      <c r="G830">
        <f t="shared" si="86"/>
        <v>207</v>
      </c>
      <c r="H830">
        <v>0</v>
      </c>
      <c r="J830">
        <v>828</v>
      </c>
      <c r="K830">
        <f t="shared" si="81"/>
        <v>83</v>
      </c>
      <c r="L830">
        <f t="shared" si="82"/>
        <v>207</v>
      </c>
      <c r="M830">
        <f t="shared" si="83"/>
        <v>42</v>
      </c>
      <c r="O830" s="278">
        <v>828</v>
      </c>
      <c r="P830" s="278">
        <v>0</v>
      </c>
      <c r="Q830" s="278">
        <f t="shared" si="84"/>
        <v>828</v>
      </c>
      <c r="R830" s="279">
        <v>0</v>
      </c>
    </row>
    <row r="831" spans="1:18" x14ac:dyDescent="0.25">
      <c r="A831">
        <v>829</v>
      </c>
      <c r="B831">
        <f>ROUNDUP(Commercial_Industrial_Requirements[[#This Row],[Total Parking Spaces]]*0.2,0.1)</f>
        <v>166</v>
      </c>
      <c r="C831">
        <f>ROUNDUP(Commercial_Industrial_Requirements[[#This Row],['# EV Capable Spaces]]*0.25,0.1)</f>
        <v>42</v>
      </c>
      <c r="E831">
        <v>829</v>
      </c>
      <c r="F831">
        <f t="shared" si="85"/>
        <v>83</v>
      </c>
      <c r="G831">
        <f t="shared" si="86"/>
        <v>208</v>
      </c>
      <c r="H831">
        <v>0</v>
      </c>
      <c r="J831">
        <v>829</v>
      </c>
      <c r="K831">
        <f t="shared" si="81"/>
        <v>83</v>
      </c>
      <c r="L831">
        <f t="shared" si="82"/>
        <v>208</v>
      </c>
      <c r="M831">
        <f t="shared" si="83"/>
        <v>42</v>
      </c>
      <c r="O831" s="278">
        <v>829</v>
      </c>
      <c r="P831" s="278">
        <v>0</v>
      </c>
      <c r="Q831" s="278">
        <f t="shared" si="84"/>
        <v>829</v>
      </c>
      <c r="R831" s="279">
        <v>0</v>
      </c>
    </row>
    <row r="832" spans="1:18" x14ac:dyDescent="0.25">
      <c r="A832">
        <v>830</v>
      </c>
      <c r="B832">
        <f>ROUNDUP(Commercial_Industrial_Requirements[[#This Row],[Total Parking Spaces]]*0.2,0.1)</f>
        <v>166</v>
      </c>
      <c r="C832">
        <f>ROUNDUP(Commercial_Industrial_Requirements[[#This Row],['# EV Capable Spaces]]*0.25,0.1)</f>
        <v>42</v>
      </c>
      <c r="E832">
        <v>830</v>
      </c>
      <c r="F832">
        <f t="shared" si="85"/>
        <v>83</v>
      </c>
      <c r="G832">
        <f t="shared" si="86"/>
        <v>208</v>
      </c>
      <c r="H832">
        <v>0</v>
      </c>
      <c r="J832">
        <v>830</v>
      </c>
      <c r="K832">
        <f t="shared" si="81"/>
        <v>83</v>
      </c>
      <c r="L832">
        <f t="shared" si="82"/>
        <v>208</v>
      </c>
      <c r="M832">
        <f t="shared" si="83"/>
        <v>42</v>
      </c>
      <c r="O832" s="278">
        <v>830</v>
      </c>
      <c r="P832" s="278">
        <v>0</v>
      </c>
      <c r="Q832" s="278">
        <f t="shared" si="84"/>
        <v>830</v>
      </c>
      <c r="R832" s="279">
        <v>0</v>
      </c>
    </row>
    <row r="833" spans="1:18" x14ac:dyDescent="0.25">
      <c r="A833">
        <v>831</v>
      </c>
      <c r="B833">
        <f>ROUNDUP(Commercial_Industrial_Requirements[[#This Row],[Total Parking Spaces]]*0.2,0.1)</f>
        <v>167</v>
      </c>
      <c r="C833">
        <f>ROUNDUP(Commercial_Industrial_Requirements[[#This Row],['# EV Capable Spaces]]*0.25,0.1)</f>
        <v>42</v>
      </c>
      <c r="E833">
        <v>831</v>
      </c>
      <c r="F833">
        <f t="shared" si="85"/>
        <v>84</v>
      </c>
      <c r="G833">
        <f t="shared" si="86"/>
        <v>208</v>
      </c>
      <c r="H833">
        <v>0</v>
      </c>
      <c r="J833">
        <v>831</v>
      </c>
      <c r="K833">
        <f t="shared" si="81"/>
        <v>84</v>
      </c>
      <c r="L833">
        <f t="shared" si="82"/>
        <v>208</v>
      </c>
      <c r="M833">
        <f t="shared" si="83"/>
        <v>42</v>
      </c>
      <c r="O833" s="278">
        <v>831</v>
      </c>
      <c r="P833" s="278">
        <v>0</v>
      </c>
      <c r="Q833" s="278">
        <f t="shared" si="84"/>
        <v>831</v>
      </c>
      <c r="R833" s="279">
        <v>0</v>
      </c>
    </row>
    <row r="834" spans="1:18" x14ac:dyDescent="0.25">
      <c r="A834">
        <v>832</v>
      </c>
      <c r="B834">
        <f>ROUNDUP(Commercial_Industrial_Requirements[[#This Row],[Total Parking Spaces]]*0.2,0.1)</f>
        <v>167</v>
      </c>
      <c r="C834">
        <f>ROUNDUP(Commercial_Industrial_Requirements[[#This Row],['# EV Capable Spaces]]*0.25,0.1)</f>
        <v>42</v>
      </c>
      <c r="E834">
        <v>832</v>
      </c>
      <c r="F834">
        <f t="shared" si="85"/>
        <v>84</v>
      </c>
      <c r="G834">
        <f t="shared" si="86"/>
        <v>208</v>
      </c>
      <c r="H834">
        <v>0</v>
      </c>
      <c r="J834">
        <v>832</v>
      </c>
      <c r="K834">
        <f t="shared" si="81"/>
        <v>84</v>
      </c>
      <c r="L834">
        <f t="shared" si="82"/>
        <v>208</v>
      </c>
      <c r="M834">
        <f t="shared" si="83"/>
        <v>42</v>
      </c>
      <c r="O834" s="278">
        <v>832</v>
      </c>
      <c r="P834" s="278">
        <v>0</v>
      </c>
      <c r="Q834" s="278">
        <f t="shared" si="84"/>
        <v>832</v>
      </c>
      <c r="R834" s="279">
        <v>0</v>
      </c>
    </row>
    <row r="835" spans="1:18" x14ac:dyDescent="0.25">
      <c r="A835">
        <v>833</v>
      </c>
      <c r="B835">
        <f>ROUNDUP(Commercial_Industrial_Requirements[[#This Row],[Total Parking Spaces]]*0.2,0.1)</f>
        <v>167</v>
      </c>
      <c r="C835">
        <f>ROUNDUP(Commercial_Industrial_Requirements[[#This Row],['# EV Capable Spaces]]*0.25,0.1)</f>
        <v>42</v>
      </c>
      <c r="E835">
        <v>833</v>
      </c>
      <c r="F835">
        <f t="shared" si="85"/>
        <v>84</v>
      </c>
      <c r="G835">
        <f t="shared" si="86"/>
        <v>209</v>
      </c>
      <c r="H835">
        <v>0</v>
      </c>
      <c r="J835">
        <v>833</v>
      </c>
      <c r="K835">
        <f t="shared" si="81"/>
        <v>84</v>
      </c>
      <c r="L835">
        <f t="shared" si="82"/>
        <v>209</v>
      </c>
      <c r="M835">
        <f t="shared" si="83"/>
        <v>42</v>
      </c>
      <c r="O835" s="278">
        <v>833</v>
      </c>
      <c r="P835" s="278">
        <v>0</v>
      </c>
      <c r="Q835" s="278">
        <f t="shared" si="84"/>
        <v>833</v>
      </c>
      <c r="R835" s="279">
        <v>0</v>
      </c>
    </row>
    <row r="836" spans="1:18" x14ac:dyDescent="0.25">
      <c r="A836">
        <v>834</v>
      </c>
      <c r="B836">
        <f>ROUNDUP(Commercial_Industrial_Requirements[[#This Row],[Total Parking Spaces]]*0.2,0.1)</f>
        <v>167</v>
      </c>
      <c r="C836">
        <f>ROUNDUP(Commercial_Industrial_Requirements[[#This Row],['# EV Capable Spaces]]*0.25,0.1)</f>
        <v>42</v>
      </c>
      <c r="E836">
        <v>834</v>
      </c>
      <c r="F836">
        <f t="shared" si="85"/>
        <v>84</v>
      </c>
      <c r="G836">
        <f t="shared" si="86"/>
        <v>209</v>
      </c>
      <c r="H836">
        <v>0</v>
      </c>
      <c r="J836">
        <v>834</v>
      </c>
      <c r="K836">
        <f t="shared" si="81"/>
        <v>84</v>
      </c>
      <c r="L836">
        <f t="shared" si="82"/>
        <v>209</v>
      </c>
      <c r="M836">
        <f t="shared" si="83"/>
        <v>42</v>
      </c>
      <c r="O836" s="278">
        <v>834</v>
      </c>
      <c r="P836" s="278">
        <v>0</v>
      </c>
      <c r="Q836" s="278">
        <f t="shared" si="84"/>
        <v>834</v>
      </c>
      <c r="R836" s="279">
        <v>0</v>
      </c>
    </row>
    <row r="837" spans="1:18" x14ac:dyDescent="0.25">
      <c r="A837">
        <v>835</v>
      </c>
      <c r="B837">
        <f>ROUNDUP(Commercial_Industrial_Requirements[[#This Row],[Total Parking Spaces]]*0.2,0.1)</f>
        <v>167</v>
      </c>
      <c r="C837">
        <f>ROUNDUP(Commercial_Industrial_Requirements[[#This Row],['# EV Capable Spaces]]*0.25,0.1)</f>
        <v>42</v>
      </c>
      <c r="E837">
        <v>835</v>
      </c>
      <c r="F837">
        <f t="shared" si="85"/>
        <v>84</v>
      </c>
      <c r="G837">
        <f t="shared" si="86"/>
        <v>209</v>
      </c>
      <c r="H837">
        <v>0</v>
      </c>
      <c r="J837">
        <v>835</v>
      </c>
      <c r="K837">
        <f t="shared" si="81"/>
        <v>84</v>
      </c>
      <c r="L837">
        <f t="shared" si="82"/>
        <v>209</v>
      </c>
      <c r="M837">
        <f t="shared" si="83"/>
        <v>42</v>
      </c>
      <c r="O837" s="278">
        <v>835</v>
      </c>
      <c r="P837" s="278">
        <v>0</v>
      </c>
      <c r="Q837" s="278">
        <f t="shared" si="84"/>
        <v>835</v>
      </c>
      <c r="R837" s="279">
        <v>0</v>
      </c>
    </row>
    <row r="838" spans="1:18" x14ac:dyDescent="0.25">
      <c r="A838">
        <v>836</v>
      </c>
      <c r="B838">
        <f>ROUNDUP(Commercial_Industrial_Requirements[[#This Row],[Total Parking Spaces]]*0.2,0.1)</f>
        <v>168</v>
      </c>
      <c r="C838">
        <f>ROUNDUP(Commercial_Industrial_Requirements[[#This Row],['# EV Capable Spaces]]*0.25,0.1)</f>
        <v>42</v>
      </c>
      <c r="E838">
        <v>836</v>
      </c>
      <c r="F838">
        <f t="shared" si="85"/>
        <v>84</v>
      </c>
      <c r="G838">
        <f t="shared" si="86"/>
        <v>209</v>
      </c>
      <c r="H838">
        <v>0</v>
      </c>
      <c r="J838">
        <v>836</v>
      </c>
      <c r="K838">
        <f t="shared" si="81"/>
        <v>84</v>
      </c>
      <c r="L838">
        <f t="shared" si="82"/>
        <v>209</v>
      </c>
      <c r="M838">
        <f t="shared" si="83"/>
        <v>42</v>
      </c>
      <c r="O838" s="278">
        <v>836</v>
      </c>
      <c r="P838" s="278">
        <v>0</v>
      </c>
      <c r="Q838" s="278">
        <f t="shared" si="84"/>
        <v>836</v>
      </c>
      <c r="R838" s="279">
        <v>0</v>
      </c>
    </row>
    <row r="839" spans="1:18" x14ac:dyDescent="0.25">
      <c r="A839">
        <v>837</v>
      </c>
      <c r="B839">
        <f>ROUNDUP(Commercial_Industrial_Requirements[[#This Row],[Total Parking Spaces]]*0.2,0.1)</f>
        <v>168</v>
      </c>
      <c r="C839">
        <f>ROUNDUP(Commercial_Industrial_Requirements[[#This Row],['# EV Capable Spaces]]*0.25,0.1)</f>
        <v>42</v>
      </c>
      <c r="E839">
        <v>837</v>
      </c>
      <c r="F839">
        <f t="shared" si="85"/>
        <v>84</v>
      </c>
      <c r="G839">
        <f t="shared" si="86"/>
        <v>210</v>
      </c>
      <c r="H839">
        <v>0</v>
      </c>
      <c r="J839">
        <v>837</v>
      </c>
      <c r="K839">
        <f t="shared" si="81"/>
        <v>84</v>
      </c>
      <c r="L839">
        <f t="shared" si="82"/>
        <v>210</v>
      </c>
      <c r="M839">
        <f t="shared" si="83"/>
        <v>42</v>
      </c>
      <c r="O839" s="278">
        <v>837</v>
      </c>
      <c r="P839" s="278">
        <v>0</v>
      </c>
      <c r="Q839" s="278">
        <f t="shared" si="84"/>
        <v>837</v>
      </c>
      <c r="R839" s="279">
        <v>0</v>
      </c>
    </row>
    <row r="840" spans="1:18" x14ac:dyDescent="0.25">
      <c r="A840">
        <v>838</v>
      </c>
      <c r="B840">
        <f>ROUNDUP(Commercial_Industrial_Requirements[[#This Row],[Total Parking Spaces]]*0.2,0.1)</f>
        <v>168</v>
      </c>
      <c r="C840">
        <f>ROUNDUP(Commercial_Industrial_Requirements[[#This Row],['# EV Capable Spaces]]*0.25,0.1)</f>
        <v>42</v>
      </c>
      <c r="E840">
        <v>838</v>
      </c>
      <c r="F840">
        <f t="shared" si="85"/>
        <v>84</v>
      </c>
      <c r="G840">
        <f t="shared" si="86"/>
        <v>210</v>
      </c>
      <c r="H840">
        <v>0</v>
      </c>
      <c r="J840">
        <v>838</v>
      </c>
      <c r="K840">
        <f t="shared" si="81"/>
        <v>84</v>
      </c>
      <c r="L840">
        <f t="shared" si="82"/>
        <v>210</v>
      </c>
      <c r="M840">
        <f t="shared" si="83"/>
        <v>42</v>
      </c>
      <c r="O840" s="278">
        <v>838</v>
      </c>
      <c r="P840" s="278">
        <v>0</v>
      </c>
      <c r="Q840" s="278">
        <f t="shared" si="84"/>
        <v>838</v>
      </c>
      <c r="R840" s="279">
        <v>0</v>
      </c>
    </row>
    <row r="841" spans="1:18" x14ac:dyDescent="0.25">
      <c r="A841">
        <v>839</v>
      </c>
      <c r="B841">
        <f>ROUNDUP(Commercial_Industrial_Requirements[[#This Row],[Total Parking Spaces]]*0.2,0.1)</f>
        <v>168</v>
      </c>
      <c r="C841">
        <f>ROUNDUP(Commercial_Industrial_Requirements[[#This Row],['# EV Capable Spaces]]*0.25,0.1)</f>
        <v>42</v>
      </c>
      <c r="E841">
        <v>839</v>
      </c>
      <c r="F841">
        <f t="shared" si="85"/>
        <v>84</v>
      </c>
      <c r="G841">
        <f t="shared" si="86"/>
        <v>210</v>
      </c>
      <c r="H841">
        <v>0</v>
      </c>
      <c r="J841">
        <v>839</v>
      </c>
      <c r="K841">
        <f t="shared" si="81"/>
        <v>84</v>
      </c>
      <c r="L841">
        <f t="shared" si="82"/>
        <v>210</v>
      </c>
      <c r="M841">
        <f t="shared" si="83"/>
        <v>42</v>
      </c>
      <c r="O841" s="278">
        <v>839</v>
      </c>
      <c r="P841" s="278">
        <v>0</v>
      </c>
      <c r="Q841" s="278">
        <f t="shared" si="84"/>
        <v>839</v>
      </c>
      <c r="R841" s="279">
        <v>0</v>
      </c>
    </row>
    <row r="842" spans="1:18" x14ac:dyDescent="0.25">
      <c r="A842">
        <v>840</v>
      </c>
      <c r="B842">
        <f>ROUNDUP(Commercial_Industrial_Requirements[[#This Row],[Total Parking Spaces]]*0.2,0.1)</f>
        <v>168</v>
      </c>
      <c r="C842">
        <f>ROUNDUP(Commercial_Industrial_Requirements[[#This Row],['# EV Capable Spaces]]*0.25,0.1)</f>
        <v>42</v>
      </c>
      <c r="E842">
        <v>840</v>
      </c>
      <c r="F842">
        <f t="shared" si="85"/>
        <v>84</v>
      </c>
      <c r="G842">
        <f t="shared" si="86"/>
        <v>210</v>
      </c>
      <c r="H842">
        <v>0</v>
      </c>
      <c r="J842">
        <v>840</v>
      </c>
      <c r="K842">
        <f t="shared" ref="K842:K905" si="87">ROUNDUP(J842*0.1,0.1)</f>
        <v>84</v>
      </c>
      <c r="L842">
        <f t="shared" ref="L842:L905" si="88">ROUNDUP(J842*0.25,0.1)</f>
        <v>210</v>
      </c>
      <c r="M842">
        <f t="shared" ref="M842:M905" si="89">ROUNDUP(J842*0.05,0.1)</f>
        <v>42</v>
      </c>
      <c r="O842" s="278">
        <v>840</v>
      </c>
      <c r="P842" s="278">
        <v>0</v>
      </c>
      <c r="Q842" s="278">
        <f t="shared" si="84"/>
        <v>840</v>
      </c>
      <c r="R842" s="279">
        <v>0</v>
      </c>
    </row>
    <row r="843" spans="1:18" x14ac:dyDescent="0.25">
      <c r="A843">
        <v>841</v>
      </c>
      <c r="B843">
        <f>ROUNDUP(Commercial_Industrial_Requirements[[#This Row],[Total Parking Spaces]]*0.2,0.1)</f>
        <v>169</v>
      </c>
      <c r="C843">
        <f>ROUNDUP(Commercial_Industrial_Requirements[[#This Row],['# EV Capable Spaces]]*0.25,0.1)</f>
        <v>43</v>
      </c>
      <c r="E843">
        <v>841</v>
      </c>
      <c r="F843">
        <f t="shared" si="85"/>
        <v>85</v>
      </c>
      <c r="G843">
        <f t="shared" si="86"/>
        <v>211</v>
      </c>
      <c r="H843">
        <v>0</v>
      </c>
      <c r="J843">
        <v>841</v>
      </c>
      <c r="K843">
        <f t="shared" si="87"/>
        <v>85</v>
      </c>
      <c r="L843">
        <f t="shared" si="88"/>
        <v>211</v>
      </c>
      <c r="M843">
        <f t="shared" si="89"/>
        <v>43</v>
      </c>
      <c r="O843" s="278">
        <v>841</v>
      </c>
      <c r="P843" s="278">
        <v>0</v>
      </c>
      <c r="Q843" s="278">
        <f t="shared" si="84"/>
        <v>841</v>
      </c>
      <c r="R843" s="279">
        <v>0</v>
      </c>
    </row>
    <row r="844" spans="1:18" x14ac:dyDescent="0.25">
      <c r="A844">
        <v>842</v>
      </c>
      <c r="B844">
        <f>ROUNDUP(Commercial_Industrial_Requirements[[#This Row],[Total Parking Spaces]]*0.2,0.1)</f>
        <v>169</v>
      </c>
      <c r="C844">
        <f>ROUNDUP(Commercial_Industrial_Requirements[[#This Row],['# EV Capable Spaces]]*0.25,0.1)</f>
        <v>43</v>
      </c>
      <c r="E844">
        <v>842</v>
      </c>
      <c r="F844">
        <f t="shared" si="85"/>
        <v>85</v>
      </c>
      <c r="G844">
        <f t="shared" si="86"/>
        <v>211</v>
      </c>
      <c r="H844">
        <v>0</v>
      </c>
      <c r="J844">
        <v>842</v>
      </c>
      <c r="K844">
        <f t="shared" si="87"/>
        <v>85</v>
      </c>
      <c r="L844">
        <f t="shared" si="88"/>
        <v>211</v>
      </c>
      <c r="M844">
        <f t="shared" si="89"/>
        <v>43</v>
      </c>
      <c r="O844" s="278">
        <v>842</v>
      </c>
      <c r="P844" s="278">
        <v>0</v>
      </c>
      <c r="Q844" s="278">
        <f t="shared" si="84"/>
        <v>842</v>
      </c>
      <c r="R844" s="279">
        <v>0</v>
      </c>
    </row>
    <row r="845" spans="1:18" x14ac:dyDescent="0.25">
      <c r="A845">
        <v>843</v>
      </c>
      <c r="B845">
        <f>ROUNDUP(Commercial_Industrial_Requirements[[#This Row],[Total Parking Spaces]]*0.2,0.1)</f>
        <v>169</v>
      </c>
      <c r="C845">
        <f>ROUNDUP(Commercial_Industrial_Requirements[[#This Row],['# EV Capable Spaces]]*0.25,0.1)</f>
        <v>43</v>
      </c>
      <c r="E845">
        <v>843</v>
      </c>
      <c r="F845">
        <f t="shared" si="85"/>
        <v>85</v>
      </c>
      <c r="G845">
        <f t="shared" si="86"/>
        <v>211</v>
      </c>
      <c r="H845">
        <v>0</v>
      </c>
      <c r="J845">
        <v>843</v>
      </c>
      <c r="K845">
        <f t="shared" si="87"/>
        <v>85</v>
      </c>
      <c r="L845">
        <f t="shared" si="88"/>
        <v>211</v>
      </c>
      <c r="M845">
        <f t="shared" si="89"/>
        <v>43</v>
      </c>
      <c r="O845" s="278">
        <v>843</v>
      </c>
      <c r="P845" s="278">
        <v>0</v>
      </c>
      <c r="Q845" s="278">
        <f t="shared" si="84"/>
        <v>843</v>
      </c>
      <c r="R845" s="279">
        <v>0</v>
      </c>
    </row>
    <row r="846" spans="1:18" x14ac:dyDescent="0.25">
      <c r="A846">
        <v>844</v>
      </c>
      <c r="B846">
        <f>ROUNDUP(Commercial_Industrial_Requirements[[#This Row],[Total Parking Spaces]]*0.2,0.1)</f>
        <v>169</v>
      </c>
      <c r="C846">
        <f>ROUNDUP(Commercial_Industrial_Requirements[[#This Row],['# EV Capable Spaces]]*0.25,0.1)</f>
        <v>43</v>
      </c>
      <c r="E846">
        <v>844</v>
      </c>
      <c r="F846">
        <f t="shared" si="85"/>
        <v>85</v>
      </c>
      <c r="G846">
        <f t="shared" si="86"/>
        <v>211</v>
      </c>
      <c r="H846">
        <v>0</v>
      </c>
      <c r="J846">
        <v>844</v>
      </c>
      <c r="K846">
        <f t="shared" si="87"/>
        <v>85</v>
      </c>
      <c r="L846">
        <f t="shared" si="88"/>
        <v>211</v>
      </c>
      <c r="M846">
        <f t="shared" si="89"/>
        <v>43</v>
      </c>
      <c r="O846" s="278">
        <v>844</v>
      </c>
      <c r="P846" s="278">
        <v>0</v>
      </c>
      <c r="Q846" s="278">
        <f t="shared" si="84"/>
        <v>844</v>
      </c>
      <c r="R846" s="279">
        <v>0</v>
      </c>
    </row>
    <row r="847" spans="1:18" x14ac:dyDescent="0.25">
      <c r="A847">
        <v>845</v>
      </c>
      <c r="B847">
        <f>ROUNDUP(Commercial_Industrial_Requirements[[#This Row],[Total Parking Spaces]]*0.2,0.1)</f>
        <v>169</v>
      </c>
      <c r="C847">
        <f>ROUNDUP(Commercial_Industrial_Requirements[[#This Row],['# EV Capable Spaces]]*0.25,0.1)</f>
        <v>43</v>
      </c>
      <c r="E847">
        <v>845</v>
      </c>
      <c r="F847">
        <f t="shared" si="85"/>
        <v>85</v>
      </c>
      <c r="G847">
        <f t="shared" si="86"/>
        <v>212</v>
      </c>
      <c r="H847">
        <v>0</v>
      </c>
      <c r="J847">
        <v>845</v>
      </c>
      <c r="K847">
        <f t="shared" si="87"/>
        <v>85</v>
      </c>
      <c r="L847">
        <f t="shared" si="88"/>
        <v>212</v>
      </c>
      <c r="M847">
        <f t="shared" si="89"/>
        <v>43</v>
      </c>
      <c r="O847" s="278">
        <v>845</v>
      </c>
      <c r="P847" s="278">
        <v>0</v>
      </c>
      <c r="Q847" s="278">
        <f t="shared" si="84"/>
        <v>845</v>
      </c>
      <c r="R847" s="279">
        <v>0</v>
      </c>
    </row>
    <row r="848" spans="1:18" x14ac:dyDescent="0.25">
      <c r="A848">
        <v>846</v>
      </c>
      <c r="B848">
        <f>ROUNDUP(Commercial_Industrial_Requirements[[#This Row],[Total Parking Spaces]]*0.2,0.1)</f>
        <v>170</v>
      </c>
      <c r="C848">
        <f>ROUNDUP(Commercial_Industrial_Requirements[[#This Row],['# EV Capable Spaces]]*0.25,0.1)</f>
        <v>43</v>
      </c>
      <c r="E848">
        <v>846</v>
      </c>
      <c r="F848">
        <f t="shared" si="85"/>
        <v>85</v>
      </c>
      <c r="G848">
        <f t="shared" si="86"/>
        <v>212</v>
      </c>
      <c r="H848">
        <v>0</v>
      </c>
      <c r="J848">
        <v>846</v>
      </c>
      <c r="K848">
        <f t="shared" si="87"/>
        <v>85</v>
      </c>
      <c r="L848">
        <f t="shared" si="88"/>
        <v>212</v>
      </c>
      <c r="M848">
        <f t="shared" si="89"/>
        <v>43</v>
      </c>
      <c r="O848" s="278">
        <v>846</v>
      </c>
      <c r="P848" s="278">
        <v>0</v>
      </c>
      <c r="Q848" s="278">
        <f t="shared" si="84"/>
        <v>846</v>
      </c>
      <c r="R848" s="279">
        <v>0</v>
      </c>
    </row>
    <row r="849" spans="1:18" x14ac:dyDescent="0.25">
      <c r="A849">
        <v>847</v>
      </c>
      <c r="B849">
        <f>ROUNDUP(Commercial_Industrial_Requirements[[#This Row],[Total Parking Spaces]]*0.2,0.1)</f>
        <v>170</v>
      </c>
      <c r="C849">
        <f>ROUNDUP(Commercial_Industrial_Requirements[[#This Row],['# EV Capable Spaces]]*0.25,0.1)</f>
        <v>43</v>
      </c>
      <c r="E849">
        <v>847</v>
      </c>
      <c r="F849">
        <f t="shared" si="85"/>
        <v>85</v>
      </c>
      <c r="G849">
        <f t="shared" si="86"/>
        <v>212</v>
      </c>
      <c r="H849">
        <v>0</v>
      </c>
      <c r="J849">
        <v>847</v>
      </c>
      <c r="K849">
        <f t="shared" si="87"/>
        <v>85</v>
      </c>
      <c r="L849">
        <f t="shared" si="88"/>
        <v>212</v>
      </c>
      <c r="M849">
        <f t="shared" si="89"/>
        <v>43</v>
      </c>
      <c r="O849" s="278">
        <v>847</v>
      </c>
      <c r="P849" s="278">
        <v>0</v>
      </c>
      <c r="Q849" s="278">
        <f t="shared" si="84"/>
        <v>847</v>
      </c>
      <c r="R849" s="279">
        <v>0</v>
      </c>
    </row>
    <row r="850" spans="1:18" x14ac:dyDescent="0.25">
      <c r="A850">
        <v>848</v>
      </c>
      <c r="B850">
        <f>ROUNDUP(Commercial_Industrial_Requirements[[#This Row],[Total Parking Spaces]]*0.2,0.1)</f>
        <v>170</v>
      </c>
      <c r="C850">
        <f>ROUNDUP(Commercial_Industrial_Requirements[[#This Row],['# EV Capable Spaces]]*0.25,0.1)</f>
        <v>43</v>
      </c>
      <c r="E850">
        <v>848</v>
      </c>
      <c r="F850">
        <f t="shared" si="85"/>
        <v>85</v>
      </c>
      <c r="G850">
        <f t="shared" si="86"/>
        <v>212</v>
      </c>
      <c r="H850">
        <v>0</v>
      </c>
      <c r="J850">
        <v>848</v>
      </c>
      <c r="K850">
        <f t="shared" si="87"/>
        <v>85</v>
      </c>
      <c r="L850">
        <f t="shared" si="88"/>
        <v>212</v>
      </c>
      <c r="M850">
        <f t="shared" si="89"/>
        <v>43</v>
      </c>
      <c r="O850" s="278">
        <v>848</v>
      </c>
      <c r="P850" s="278">
        <v>0</v>
      </c>
      <c r="Q850" s="278">
        <f t="shared" si="84"/>
        <v>848</v>
      </c>
      <c r="R850" s="279">
        <v>0</v>
      </c>
    </row>
    <row r="851" spans="1:18" x14ac:dyDescent="0.25">
      <c r="A851">
        <v>849</v>
      </c>
      <c r="B851">
        <f>ROUNDUP(Commercial_Industrial_Requirements[[#This Row],[Total Parking Spaces]]*0.2,0.1)</f>
        <v>170</v>
      </c>
      <c r="C851">
        <f>ROUNDUP(Commercial_Industrial_Requirements[[#This Row],['# EV Capable Spaces]]*0.25,0.1)</f>
        <v>43</v>
      </c>
      <c r="E851">
        <v>849</v>
      </c>
      <c r="F851">
        <f t="shared" si="85"/>
        <v>85</v>
      </c>
      <c r="G851">
        <f t="shared" si="86"/>
        <v>213</v>
      </c>
      <c r="H851">
        <v>0</v>
      </c>
      <c r="J851">
        <v>849</v>
      </c>
      <c r="K851">
        <f t="shared" si="87"/>
        <v>85</v>
      </c>
      <c r="L851">
        <f t="shared" si="88"/>
        <v>213</v>
      </c>
      <c r="M851">
        <f t="shared" si="89"/>
        <v>43</v>
      </c>
      <c r="O851" s="278">
        <v>849</v>
      </c>
      <c r="P851" s="278">
        <v>0</v>
      </c>
      <c r="Q851" s="278">
        <f t="shared" ref="Q851:Q914" si="90">O851</f>
        <v>849</v>
      </c>
      <c r="R851" s="279">
        <v>0</v>
      </c>
    </row>
    <row r="852" spans="1:18" x14ac:dyDescent="0.25">
      <c r="A852">
        <v>850</v>
      </c>
      <c r="B852">
        <f>ROUNDUP(Commercial_Industrial_Requirements[[#This Row],[Total Parking Spaces]]*0.2,0.1)</f>
        <v>170</v>
      </c>
      <c r="C852">
        <f>ROUNDUP(Commercial_Industrial_Requirements[[#This Row],['# EV Capable Spaces]]*0.25,0.1)</f>
        <v>43</v>
      </c>
      <c r="E852">
        <v>850</v>
      </c>
      <c r="F852">
        <f t="shared" si="85"/>
        <v>85</v>
      </c>
      <c r="G852">
        <f t="shared" si="86"/>
        <v>213</v>
      </c>
      <c r="H852">
        <v>0</v>
      </c>
      <c r="J852">
        <v>850</v>
      </c>
      <c r="K852">
        <f t="shared" si="87"/>
        <v>85</v>
      </c>
      <c r="L852">
        <f t="shared" si="88"/>
        <v>213</v>
      </c>
      <c r="M852">
        <f t="shared" si="89"/>
        <v>43</v>
      </c>
      <c r="O852" s="278">
        <v>850</v>
      </c>
      <c r="P852" s="278">
        <v>0</v>
      </c>
      <c r="Q852" s="278">
        <f t="shared" si="90"/>
        <v>850</v>
      </c>
      <c r="R852" s="279">
        <v>0</v>
      </c>
    </row>
    <row r="853" spans="1:18" x14ac:dyDescent="0.25">
      <c r="A853">
        <v>851</v>
      </c>
      <c r="B853">
        <f>ROUNDUP(Commercial_Industrial_Requirements[[#This Row],[Total Parking Spaces]]*0.2,0.1)</f>
        <v>171</v>
      </c>
      <c r="C853">
        <f>ROUNDUP(Commercial_Industrial_Requirements[[#This Row],['# EV Capable Spaces]]*0.25,0.1)</f>
        <v>43</v>
      </c>
      <c r="E853">
        <v>851</v>
      </c>
      <c r="F853">
        <f t="shared" si="85"/>
        <v>86</v>
      </c>
      <c r="G853">
        <f t="shared" si="86"/>
        <v>213</v>
      </c>
      <c r="H853">
        <v>0</v>
      </c>
      <c r="J853">
        <v>851</v>
      </c>
      <c r="K853">
        <f t="shared" si="87"/>
        <v>86</v>
      </c>
      <c r="L853">
        <f t="shared" si="88"/>
        <v>213</v>
      </c>
      <c r="M853">
        <f t="shared" si="89"/>
        <v>43</v>
      </c>
      <c r="O853" s="278">
        <v>851</v>
      </c>
      <c r="P853" s="278">
        <v>0</v>
      </c>
      <c r="Q853" s="278">
        <f t="shared" si="90"/>
        <v>851</v>
      </c>
      <c r="R853" s="279">
        <v>0</v>
      </c>
    </row>
    <row r="854" spans="1:18" x14ac:dyDescent="0.25">
      <c r="A854">
        <v>852</v>
      </c>
      <c r="B854">
        <f>ROUNDUP(Commercial_Industrial_Requirements[[#This Row],[Total Parking Spaces]]*0.2,0.1)</f>
        <v>171</v>
      </c>
      <c r="C854">
        <f>ROUNDUP(Commercial_Industrial_Requirements[[#This Row],['# EV Capable Spaces]]*0.25,0.1)</f>
        <v>43</v>
      </c>
      <c r="E854">
        <v>852</v>
      </c>
      <c r="F854">
        <f t="shared" si="85"/>
        <v>86</v>
      </c>
      <c r="G854">
        <f t="shared" si="86"/>
        <v>213</v>
      </c>
      <c r="H854">
        <v>0</v>
      </c>
      <c r="J854">
        <v>852</v>
      </c>
      <c r="K854">
        <f t="shared" si="87"/>
        <v>86</v>
      </c>
      <c r="L854">
        <f t="shared" si="88"/>
        <v>213</v>
      </c>
      <c r="M854">
        <f t="shared" si="89"/>
        <v>43</v>
      </c>
      <c r="O854" s="278">
        <v>852</v>
      </c>
      <c r="P854" s="278">
        <v>0</v>
      </c>
      <c r="Q854" s="278">
        <f t="shared" si="90"/>
        <v>852</v>
      </c>
      <c r="R854" s="279">
        <v>0</v>
      </c>
    </row>
    <row r="855" spans="1:18" x14ac:dyDescent="0.25">
      <c r="A855">
        <v>853</v>
      </c>
      <c r="B855">
        <f>ROUNDUP(Commercial_Industrial_Requirements[[#This Row],[Total Parking Spaces]]*0.2,0.1)</f>
        <v>171</v>
      </c>
      <c r="C855">
        <f>ROUNDUP(Commercial_Industrial_Requirements[[#This Row],['# EV Capable Spaces]]*0.25,0.1)</f>
        <v>43</v>
      </c>
      <c r="E855">
        <v>853</v>
      </c>
      <c r="F855">
        <f t="shared" si="85"/>
        <v>86</v>
      </c>
      <c r="G855">
        <f t="shared" si="86"/>
        <v>214</v>
      </c>
      <c r="H855">
        <v>0</v>
      </c>
      <c r="J855">
        <v>853</v>
      </c>
      <c r="K855">
        <f t="shared" si="87"/>
        <v>86</v>
      </c>
      <c r="L855">
        <f t="shared" si="88"/>
        <v>214</v>
      </c>
      <c r="M855">
        <f t="shared" si="89"/>
        <v>43</v>
      </c>
      <c r="O855" s="278">
        <v>853</v>
      </c>
      <c r="P855" s="278">
        <v>0</v>
      </c>
      <c r="Q855" s="278">
        <f t="shared" si="90"/>
        <v>853</v>
      </c>
      <c r="R855" s="279">
        <v>0</v>
      </c>
    </row>
    <row r="856" spans="1:18" x14ac:dyDescent="0.25">
      <c r="A856">
        <v>854</v>
      </c>
      <c r="B856">
        <f>ROUNDUP(Commercial_Industrial_Requirements[[#This Row],[Total Parking Spaces]]*0.2,0.1)</f>
        <v>171</v>
      </c>
      <c r="C856">
        <f>ROUNDUP(Commercial_Industrial_Requirements[[#This Row],['# EV Capable Spaces]]*0.25,0.1)</f>
        <v>43</v>
      </c>
      <c r="E856">
        <v>854</v>
      </c>
      <c r="F856">
        <f t="shared" si="85"/>
        <v>86</v>
      </c>
      <c r="G856">
        <f t="shared" si="86"/>
        <v>214</v>
      </c>
      <c r="H856">
        <v>0</v>
      </c>
      <c r="J856">
        <v>854</v>
      </c>
      <c r="K856">
        <f t="shared" si="87"/>
        <v>86</v>
      </c>
      <c r="L856">
        <f t="shared" si="88"/>
        <v>214</v>
      </c>
      <c r="M856">
        <f t="shared" si="89"/>
        <v>43</v>
      </c>
      <c r="O856" s="278">
        <v>854</v>
      </c>
      <c r="P856" s="278">
        <v>0</v>
      </c>
      <c r="Q856" s="278">
        <f t="shared" si="90"/>
        <v>854</v>
      </c>
      <c r="R856" s="279">
        <v>0</v>
      </c>
    </row>
    <row r="857" spans="1:18" x14ac:dyDescent="0.25">
      <c r="A857">
        <v>855</v>
      </c>
      <c r="B857">
        <f>ROUNDUP(Commercial_Industrial_Requirements[[#This Row],[Total Parking Spaces]]*0.2,0.1)</f>
        <v>171</v>
      </c>
      <c r="C857">
        <f>ROUNDUP(Commercial_Industrial_Requirements[[#This Row],['# EV Capable Spaces]]*0.25,0.1)</f>
        <v>43</v>
      </c>
      <c r="E857">
        <v>855</v>
      </c>
      <c r="F857">
        <f t="shared" si="85"/>
        <v>86</v>
      </c>
      <c r="G857">
        <f t="shared" si="86"/>
        <v>214</v>
      </c>
      <c r="H857">
        <v>0</v>
      </c>
      <c r="J857">
        <v>855</v>
      </c>
      <c r="K857">
        <f t="shared" si="87"/>
        <v>86</v>
      </c>
      <c r="L857">
        <f t="shared" si="88"/>
        <v>214</v>
      </c>
      <c r="M857">
        <f t="shared" si="89"/>
        <v>43</v>
      </c>
      <c r="O857" s="278">
        <v>855</v>
      </c>
      <c r="P857" s="278">
        <v>0</v>
      </c>
      <c r="Q857" s="278">
        <f t="shared" si="90"/>
        <v>855</v>
      </c>
      <c r="R857" s="279">
        <v>0</v>
      </c>
    </row>
    <row r="858" spans="1:18" x14ac:dyDescent="0.25">
      <c r="A858">
        <v>856</v>
      </c>
      <c r="B858">
        <f>ROUNDUP(Commercial_Industrial_Requirements[[#This Row],[Total Parking Spaces]]*0.2,0.1)</f>
        <v>172</v>
      </c>
      <c r="C858">
        <f>ROUNDUP(Commercial_Industrial_Requirements[[#This Row],['# EV Capable Spaces]]*0.25,0.1)</f>
        <v>43</v>
      </c>
      <c r="E858">
        <v>856</v>
      </c>
      <c r="F858">
        <f t="shared" si="85"/>
        <v>86</v>
      </c>
      <c r="G858">
        <f t="shared" si="86"/>
        <v>214</v>
      </c>
      <c r="H858">
        <v>0</v>
      </c>
      <c r="J858">
        <v>856</v>
      </c>
      <c r="K858">
        <f t="shared" si="87"/>
        <v>86</v>
      </c>
      <c r="L858">
        <f t="shared" si="88"/>
        <v>214</v>
      </c>
      <c r="M858">
        <f t="shared" si="89"/>
        <v>43</v>
      </c>
      <c r="O858" s="278">
        <v>856</v>
      </c>
      <c r="P858" s="278">
        <v>0</v>
      </c>
      <c r="Q858" s="278">
        <f t="shared" si="90"/>
        <v>856</v>
      </c>
      <c r="R858" s="279">
        <v>0</v>
      </c>
    </row>
    <row r="859" spans="1:18" x14ac:dyDescent="0.25">
      <c r="A859">
        <v>857</v>
      </c>
      <c r="B859">
        <f>ROUNDUP(Commercial_Industrial_Requirements[[#This Row],[Total Parking Spaces]]*0.2,0.1)</f>
        <v>172</v>
      </c>
      <c r="C859">
        <f>ROUNDUP(Commercial_Industrial_Requirements[[#This Row],['# EV Capable Spaces]]*0.25,0.1)</f>
        <v>43</v>
      </c>
      <c r="E859">
        <v>857</v>
      </c>
      <c r="F859">
        <f t="shared" si="85"/>
        <v>86</v>
      </c>
      <c r="G859">
        <f t="shared" si="86"/>
        <v>215</v>
      </c>
      <c r="H859">
        <v>0</v>
      </c>
      <c r="J859">
        <v>857</v>
      </c>
      <c r="K859">
        <f t="shared" si="87"/>
        <v>86</v>
      </c>
      <c r="L859">
        <f t="shared" si="88"/>
        <v>215</v>
      </c>
      <c r="M859">
        <f t="shared" si="89"/>
        <v>43</v>
      </c>
      <c r="O859" s="278">
        <v>857</v>
      </c>
      <c r="P859" s="278">
        <v>0</v>
      </c>
      <c r="Q859" s="278">
        <f t="shared" si="90"/>
        <v>857</v>
      </c>
      <c r="R859" s="279">
        <v>0</v>
      </c>
    </row>
    <row r="860" spans="1:18" x14ac:dyDescent="0.25">
      <c r="A860">
        <v>858</v>
      </c>
      <c r="B860">
        <f>ROUNDUP(Commercial_Industrial_Requirements[[#This Row],[Total Parking Spaces]]*0.2,0.1)</f>
        <v>172</v>
      </c>
      <c r="C860">
        <f>ROUNDUP(Commercial_Industrial_Requirements[[#This Row],['# EV Capable Spaces]]*0.25,0.1)</f>
        <v>43</v>
      </c>
      <c r="E860">
        <v>858</v>
      </c>
      <c r="F860">
        <f t="shared" si="85"/>
        <v>86</v>
      </c>
      <c r="G860">
        <f t="shared" si="86"/>
        <v>215</v>
      </c>
      <c r="H860">
        <v>0</v>
      </c>
      <c r="J860">
        <v>858</v>
      </c>
      <c r="K860">
        <f t="shared" si="87"/>
        <v>86</v>
      </c>
      <c r="L860">
        <f t="shared" si="88"/>
        <v>215</v>
      </c>
      <c r="M860">
        <f t="shared" si="89"/>
        <v>43</v>
      </c>
      <c r="O860" s="278">
        <v>858</v>
      </c>
      <c r="P860" s="278">
        <v>0</v>
      </c>
      <c r="Q860" s="278">
        <f t="shared" si="90"/>
        <v>858</v>
      </c>
      <c r="R860" s="279">
        <v>0</v>
      </c>
    </row>
    <row r="861" spans="1:18" x14ac:dyDescent="0.25">
      <c r="A861">
        <v>859</v>
      </c>
      <c r="B861">
        <f>ROUNDUP(Commercial_Industrial_Requirements[[#This Row],[Total Parking Spaces]]*0.2,0.1)</f>
        <v>172</v>
      </c>
      <c r="C861">
        <f>ROUNDUP(Commercial_Industrial_Requirements[[#This Row],['# EV Capable Spaces]]*0.25,0.1)</f>
        <v>43</v>
      </c>
      <c r="E861">
        <v>859</v>
      </c>
      <c r="F861">
        <f t="shared" si="85"/>
        <v>86</v>
      </c>
      <c r="G861">
        <f t="shared" si="86"/>
        <v>215</v>
      </c>
      <c r="H861">
        <v>0</v>
      </c>
      <c r="J861">
        <v>859</v>
      </c>
      <c r="K861">
        <f t="shared" si="87"/>
        <v>86</v>
      </c>
      <c r="L861">
        <f t="shared" si="88"/>
        <v>215</v>
      </c>
      <c r="M861">
        <f t="shared" si="89"/>
        <v>43</v>
      </c>
      <c r="O861" s="278">
        <v>859</v>
      </c>
      <c r="P861" s="278">
        <v>0</v>
      </c>
      <c r="Q861" s="278">
        <f t="shared" si="90"/>
        <v>859</v>
      </c>
      <c r="R861" s="279">
        <v>0</v>
      </c>
    </row>
    <row r="862" spans="1:18" x14ac:dyDescent="0.25">
      <c r="A862">
        <v>860</v>
      </c>
      <c r="B862">
        <f>ROUNDUP(Commercial_Industrial_Requirements[[#This Row],[Total Parking Spaces]]*0.2,0.1)</f>
        <v>172</v>
      </c>
      <c r="C862">
        <f>ROUNDUP(Commercial_Industrial_Requirements[[#This Row],['# EV Capable Spaces]]*0.25,0.1)</f>
        <v>43</v>
      </c>
      <c r="E862">
        <v>860</v>
      </c>
      <c r="F862">
        <f t="shared" si="85"/>
        <v>86</v>
      </c>
      <c r="G862">
        <f t="shared" si="86"/>
        <v>215</v>
      </c>
      <c r="H862">
        <v>0</v>
      </c>
      <c r="J862">
        <v>860</v>
      </c>
      <c r="K862">
        <f t="shared" si="87"/>
        <v>86</v>
      </c>
      <c r="L862">
        <f t="shared" si="88"/>
        <v>215</v>
      </c>
      <c r="M862">
        <f t="shared" si="89"/>
        <v>43</v>
      </c>
      <c r="O862" s="278">
        <v>860</v>
      </c>
      <c r="P862" s="278">
        <v>0</v>
      </c>
      <c r="Q862" s="278">
        <f t="shared" si="90"/>
        <v>860</v>
      </c>
      <c r="R862" s="279">
        <v>0</v>
      </c>
    </row>
    <row r="863" spans="1:18" x14ac:dyDescent="0.25">
      <c r="A863">
        <v>861</v>
      </c>
      <c r="B863">
        <f>ROUNDUP(Commercial_Industrial_Requirements[[#This Row],[Total Parking Spaces]]*0.2,0.1)</f>
        <v>173</v>
      </c>
      <c r="C863">
        <f>ROUNDUP(Commercial_Industrial_Requirements[[#This Row],['# EV Capable Spaces]]*0.25,0.1)</f>
        <v>44</v>
      </c>
      <c r="E863">
        <v>861</v>
      </c>
      <c r="F863">
        <f t="shared" si="85"/>
        <v>87</v>
      </c>
      <c r="G863">
        <f t="shared" si="86"/>
        <v>216</v>
      </c>
      <c r="H863">
        <v>0</v>
      </c>
      <c r="J863">
        <v>861</v>
      </c>
      <c r="K863">
        <f t="shared" si="87"/>
        <v>87</v>
      </c>
      <c r="L863">
        <f t="shared" si="88"/>
        <v>216</v>
      </c>
      <c r="M863">
        <f t="shared" si="89"/>
        <v>44</v>
      </c>
      <c r="O863" s="278">
        <v>861</v>
      </c>
      <c r="P863" s="278">
        <v>0</v>
      </c>
      <c r="Q863" s="278">
        <f t="shared" si="90"/>
        <v>861</v>
      </c>
      <c r="R863" s="279">
        <v>0</v>
      </c>
    </row>
    <row r="864" spans="1:18" x14ac:dyDescent="0.25">
      <c r="A864">
        <v>862</v>
      </c>
      <c r="B864">
        <f>ROUNDUP(Commercial_Industrial_Requirements[[#This Row],[Total Parking Spaces]]*0.2,0.1)</f>
        <v>173</v>
      </c>
      <c r="C864">
        <f>ROUNDUP(Commercial_Industrial_Requirements[[#This Row],['# EV Capable Spaces]]*0.25,0.1)</f>
        <v>44</v>
      </c>
      <c r="E864">
        <v>862</v>
      </c>
      <c r="F864">
        <f t="shared" si="85"/>
        <v>87</v>
      </c>
      <c r="G864">
        <f t="shared" si="86"/>
        <v>216</v>
      </c>
      <c r="H864">
        <v>0</v>
      </c>
      <c r="J864">
        <v>862</v>
      </c>
      <c r="K864">
        <f t="shared" si="87"/>
        <v>87</v>
      </c>
      <c r="L864">
        <f t="shared" si="88"/>
        <v>216</v>
      </c>
      <c r="M864">
        <f t="shared" si="89"/>
        <v>44</v>
      </c>
      <c r="O864" s="278">
        <v>862</v>
      </c>
      <c r="P864" s="278">
        <v>0</v>
      </c>
      <c r="Q864" s="278">
        <f t="shared" si="90"/>
        <v>862</v>
      </c>
      <c r="R864" s="279">
        <v>0</v>
      </c>
    </row>
    <row r="865" spans="1:18" x14ac:dyDescent="0.25">
      <c r="A865">
        <v>863</v>
      </c>
      <c r="B865">
        <f>ROUNDUP(Commercial_Industrial_Requirements[[#This Row],[Total Parking Spaces]]*0.2,0.1)</f>
        <v>173</v>
      </c>
      <c r="C865">
        <f>ROUNDUP(Commercial_Industrial_Requirements[[#This Row],['# EV Capable Spaces]]*0.25,0.1)</f>
        <v>44</v>
      </c>
      <c r="E865">
        <v>863</v>
      </c>
      <c r="F865">
        <f t="shared" si="85"/>
        <v>87</v>
      </c>
      <c r="G865">
        <f t="shared" si="86"/>
        <v>216</v>
      </c>
      <c r="H865">
        <v>0</v>
      </c>
      <c r="J865">
        <v>863</v>
      </c>
      <c r="K865">
        <f t="shared" si="87"/>
        <v>87</v>
      </c>
      <c r="L865">
        <f t="shared" si="88"/>
        <v>216</v>
      </c>
      <c r="M865">
        <f t="shared" si="89"/>
        <v>44</v>
      </c>
      <c r="O865" s="278">
        <v>863</v>
      </c>
      <c r="P865" s="278">
        <v>0</v>
      </c>
      <c r="Q865" s="278">
        <f t="shared" si="90"/>
        <v>863</v>
      </c>
      <c r="R865" s="279">
        <v>0</v>
      </c>
    </row>
    <row r="866" spans="1:18" x14ac:dyDescent="0.25">
      <c r="A866">
        <v>864</v>
      </c>
      <c r="B866">
        <f>ROUNDUP(Commercial_Industrial_Requirements[[#This Row],[Total Parking Spaces]]*0.2,0.1)</f>
        <v>173</v>
      </c>
      <c r="C866">
        <f>ROUNDUP(Commercial_Industrial_Requirements[[#This Row],['# EV Capable Spaces]]*0.25,0.1)</f>
        <v>44</v>
      </c>
      <c r="E866">
        <v>864</v>
      </c>
      <c r="F866">
        <f t="shared" si="85"/>
        <v>87</v>
      </c>
      <c r="G866">
        <f t="shared" si="86"/>
        <v>216</v>
      </c>
      <c r="H866">
        <v>0</v>
      </c>
      <c r="J866">
        <v>864</v>
      </c>
      <c r="K866">
        <f t="shared" si="87"/>
        <v>87</v>
      </c>
      <c r="L866">
        <f t="shared" si="88"/>
        <v>216</v>
      </c>
      <c r="M866">
        <f t="shared" si="89"/>
        <v>44</v>
      </c>
      <c r="O866" s="278">
        <v>864</v>
      </c>
      <c r="P866" s="278">
        <v>0</v>
      </c>
      <c r="Q866" s="278">
        <f t="shared" si="90"/>
        <v>864</v>
      </c>
      <c r="R866" s="279">
        <v>0</v>
      </c>
    </row>
    <row r="867" spans="1:18" x14ac:dyDescent="0.25">
      <c r="A867">
        <v>865</v>
      </c>
      <c r="B867">
        <f>ROUNDUP(Commercial_Industrial_Requirements[[#This Row],[Total Parking Spaces]]*0.2,0.1)</f>
        <v>173</v>
      </c>
      <c r="C867">
        <f>ROUNDUP(Commercial_Industrial_Requirements[[#This Row],['# EV Capable Spaces]]*0.25,0.1)</f>
        <v>44</v>
      </c>
      <c r="E867">
        <v>865</v>
      </c>
      <c r="F867">
        <f t="shared" si="85"/>
        <v>87</v>
      </c>
      <c r="G867">
        <f t="shared" si="86"/>
        <v>217</v>
      </c>
      <c r="H867">
        <v>0</v>
      </c>
      <c r="J867">
        <v>865</v>
      </c>
      <c r="K867">
        <f t="shared" si="87"/>
        <v>87</v>
      </c>
      <c r="L867">
        <f t="shared" si="88"/>
        <v>217</v>
      </c>
      <c r="M867">
        <f t="shared" si="89"/>
        <v>44</v>
      </c>
      <c r="O867" s="278">
        <v>865</v>
      </c>
      <c r="P867" s="278">
        <v>0</v>
      </c>
      <c r="Q867" s="278">
        <f t="shared" si="90"/>
        <v>865</v>
      </c>
      <c r="R867" s="279">
        <v>0</v>
      </c>
    </row>
    <row r="868" spans="1:18" x14ac:dyDescent="0.25">
      <c r="A868">
        <v>866</v>
      </c>
      <c r="B868">
        <f>ROUNDUP(Commercial_Industrial_Requirements[[#This Row],[Total Parking Spaces]]*0.2,0.1)</f>
        <v>174</v>
      </c>
      <c r="C868">
        <f>ROUNDUP(Commercial_Industrial_Requirements[[#This Row],['# EV Capable Spaces]]*0.25,0.1)</f>
        <v>44</v>
      </c>
      <c r="E868">
        <v>866</v>
      </c>
      <c r="F868">
        <f t="shared" si="85"/>
        <v>87</v>
      </c>
      <c r="G868">
        <f t="shared" si="86"/>
        <v>217</v>
      </c>
      <c r="H868">
        <v>0</v>
      </c>
      <c r="J868">
        <v>866</v>
      </c>
      <c r="K868">
        <f t="shared" si="87"/>
        <v>87</v>
      </c>
      <c r="L868">
        <f t="shared" si="88"/>
        <v>217</v>
      </c>
      <c r="M868">
        <f t="shared" si="89"/>
        <v>44</v>
      </c>
      <c r="O868" s="278">
        <v>866</v>
      </c>
      <c r="P868" s="278">
        <v>0</v>
      </c>
      <c r="Q868" s="278">
        <f t="shared" si="90"/>
        <v>866</v>
      </c>
      <c r="R868" s="279">
        <v>0</v>
      </c>
    </row>
    <row r="869" spans="1:18" x14ac:dyDescent="0.25">
      <c r="A869">
        <v>867</v>
      </c>
      <c r="B869">
        <f>ROUNDUP(Commercial_Industrial_Requirements[[#This Row],[Total Parking Spaces]]*0.2,0.1)</f>
        <v>174</v>
      </c>
      <c r="C869">
        <f>ROUNDUP(Commercial_Industrial_Requirements[[#This Row],['# EV Capable Spaces]]*0.25,0.1)</f>
        <v>44</v>
      </c>
      <c r="E869">
        <v>867</v>
      </c>
      <c r="F869">
        <f t="shared" si="85"/>
        <v>87</v>
      </c>
      <c r="G869">
        <f t="shared" si="86"/>
        <v>217</v>
      </c>
      <c r="H869">
        <v>0</v>
      </c>
      <c r="J869">
        <v>867</v>
      </c>
      <c r="K869">
        <f t="shared" si="87"/>
        <v>87</v>
      </c>
      <c r="L869">
        <f t="shared" si="88"/>
        <v>217</v>
      </c>
      <c r="M869">
        <f t="shared" si="89"/>
        <v>44</v>
      </c>
      <c r="O869" s="278">
        <v>867</v>
      </c>
      <c r="P869" s="278">
        <v>0</v>
      </c>
      <c r="Q869" s="278">
        <f t="shared" si="90"/>
        <v>867</v>
      </c>
      <c r="R869" s="279">
        <v>0</v>
      </c>
    </row>
    <row r="870" spans="1:18" x14ac:dyDescent="0.25">
      <c r="A870">
        <v>868</v>
      </c>
      <c r="B870">
        <f>ROUNDUP(Commercial_Industrial_Requirements[[#This Row],[Total Parking Spaces]]*0.2,0.1)</f>
        <v>174</v>
      </c>
      <c r="C870">
        <f>ROUNDUP(Commercial_Industrial_Requirements[[#This Row],['# EV Capable Spaces]]*0.25,0.1)</f>
        <v>44</v>
      </c>
      <c r="E870">
        <v>868</v>
      </c>
      <c r="F870">
        <f t="shared" si="85"/>
        <v>87</v>
      </c>
      <c r="G870">
        <f t="shared" si="86"/>
        <v>217</v>
      </c>
      <c r="H870">
        <v>0</v>
      </c>
      <c r="J870">
        <v>868</v>
      </c>
      <c r="K870">
        <f t="shared" si="87"/>
        <v>87</v>
      </c>
      <c r="L870">
        <f t="shared" si="88"/>
        <v>217</v>
      </c>
      <c r="M870">
        <f t="shared" si="89"/>
        <v>44</v>
      </c>
      <c r="O870" s="278">
        <v>868</v>
      </c>
      <c r="P870" s="278">
        <v>0</v>
      </c>
      <c r="Q870" s="278">
        <f t="shared" si="90"/>
        <v>868</v>
      </c>
      <c r="R870" s="279">
        <v>0</v>
      </c>
    </row>
    <row r="871" spans="1:18" x14ac:dyDescent="0.25">
      <c r="A871">
        <v>869</v>
      </c>
      <c r="B871">
        <f>ROUNDUP(Commercial_Industrial_Requirements[[#This Row],[Total Parking Spaces]]*0.2,0.1)</f>
        <v>174</v>
      </c>
      <c r="C871">
        <f>ROUNDUP(Commercial_Industrial_Requirements[[#This Row],['# EV Capable Spaces]]*0.25,0.1)</f>
        <v>44</v>
      </c>
      <c r="E871">
        <v>869</v>
      </c>
      <c r="F871">
        <f t="shared" si="85"/>
        <v>87</v>
      </c>
      <c r="G871">
        <f t="shared" si="86"/>
        <v>218</v>
      </c>
      <c r="H871">
        <v>0</v>
      </c>
      <c r="J871">
        <v>869</v>
      </c>
      <c r="K871">
        <f t="shared" si="87"/>
        <v>87</v>
      </c>
      <c r="L871">
        <f t="shared" si="88"/>
        <v>218</v>
      </c>
      <c r="M871">
        <f t="shared" si="89"/>
        <v>44</v>
      </c>
      <c r="O871" s="278">
        <v>869</v>
      </c>
      <c r="P871" s="278">
        <v>0</v>
      </c>
      <c r="Q871" s="278">
        <f t="shared" si="90"/>
        <v>869</v>
      </c>
      <c r="R871" s="279">
        <v>0</v>
      </c>
    </row>
    <row r="872" spans="1:18" x14ac:dyDescent="0.25">
      <c r="A872">
        <v>870</v>
      </c>
      <c r="B872">
        <f>ROUNDUP(Commercial_Industrial_Requirements[[#This Row],[Total Parking Spaces]]*0.2,0.1)</f>
        <v>174</v>
      </c>
      <c r="C872">
        <f>ROUNDUP(Commercial_Industrial_Requirements[[#This Row],['# EV Capable Spaces]]*0.25,0.1)</f>
        <v>44</v>
      </c>
      <c r="E872">
        <v>870</v>
      </c>
      <c r="F872">
        <f t="shared" si="85"/>
        <v>87</v>
      </c>
      <c r="G872">
        <f t="shared" si="86"/>
        <v>218</v>
      </c>
      <c r="H872">
        <v>0</v>
      </c>
      <c r="J872">
        <v>870</v>
      </c>
      <c r="K872">
        <f t="shared" si="87"/>
        <v>87</v>
      </c>
      <c r="L872">
        <f t="shared" si="88"/>
        <v>218</v>
      </c>
      <c r="M872">
        <f t="shared" si="89"/>
        <v>44</v>
      </c>
      <c r="O872" s="278">
        <v>870</v>
      </c>
      <c r="P872" s="278">
        <v>0</v>
      </c>
      <c r="Q872" s="278">
        <f t="shared" si="90"/>
        <v>870</v>
      </c>
      <c r="R872" s="279">
        <v>0</v>
      </c>
    </row>
    <row r="873" spans="1:18" x14ac:dyDescent="0.25">
      <c r="A873">
        <v>871</v>
      </c>
      <c r="B873">
        <f>ROUNDUP(Commercial_Industrial_Requirements[[#This Row],[Total Parking Spaces]]*0.2,0.1)</f>
        <v>175</v>
      </c>
      <c r="C873">
        <f>ROUNDUP(Commercial_Industrial_Requirements[[#This Row],['# EV Capable Spaces]]*0.25,0.1)</f>
        <v>44</v>
      </c>
      <c r="E873">
        <v>871</v>
      </c>
      <c r="F873">
        <f t="shared" si="85"/>
        <v>88</v>
      </c>
      <c r="G873">
        <f t="shared" si="86"/>
        <v>218</v>
      </c>
      <c r="H873">
        <v>0</v>
      </c>
      <c r="J873">
        <v>871</v>
      </c>
      <c r="K873">
        <f t="shared" si="87"/>
        <v>88</v>
      </c>
      <c r="L873">
        <f t="shared" si="88"/>
        <v>218</v>
      </c>
      <c r="M873">
        <f t="shared" si="89"/>
        <v>44</v>
      </c>
      <c r="O873" s="278">
        <v>871</v>
      </c>
      <c r="P873" s="278">
        <v>0</v>
      </c>
      <c r="Q873" s="278">
        <f t="shared" si="90"/>
        <v>871</v>
      </c>
      <c r="R873" s="279">
        <v>0</v>
      </c>
    </row>
    <row r="874" spans="1:18" x14ac:dyDescent="0.25">
      <c r="A874">
        <v>872</v>
      </c>
      <c r="B874">
        <f>ROUNDUP(Commercial_Industrial_Requirements[[#This Row],[Total Parking Spaces]]*0.2,0.1)</f>
        <v>175</v>
      </c>
      <c r="C874">
        <f>ROUNDUP(Commercial_Industrial_Requirements[[#This Row],['# EV Capable Spaces]]*0.25,0.1)</f>
        <v>44</v>
      </c>
      <c r="E874">
        <v>872</v>
      </c>
      <c r="F874">
        <f t="shared" si="85"/>
        <v>88</v>
      </c>
      <c r="G874">
        <f t="shared" si="86"/>
        <v>218</v>
      </c>
      <c r="H874">
        <v>0</v>
      </c>
      <c r="J874">
        <v>872</v>
      </c>
      <c r="K874">
        <f t="shared" si="87"/>
        <v>88</v>
      </c>
      <c r="L874">
        <f t="shared" si="88"/>
        <v>218</v>
      </c>
      <c r="M874">
        <f t="shared" si="89"/>
        <v>44</v>
      </c>
      <c r="O874" s="278">
        <v>872</v>
      </c>
      <c r="P874" s="278">
        <v>0</v>
      </c>
      <c r="Q874" s="278">
        <f t="shared" si="90"/>
        <v>872</v>
      </c>
      <c r="R874" s="279">
        <v>0</v>
      </c>
    </row>
    <row r="875" spans="1:18" x14ac:dyDescent="0.25">
      <c r="A875">
        <v>873</v>
      </c>
      <c r="B875">
        <f>ROUNDUP(Commercial_Industrial_Requirements[[#This Row],[Total Parking Spaces]]*0.2,0.1)</f>
        <v>175</v>
      </c>
      <c r="C875">
        <f>ROUNDUP(Commercial_Industrial_Requirements[[#This Row],['# EV Capable Spaces]]*0.25,0.1)</f>
        <v>44</v>
      </c>
      <c r="E875">
        <v>873</v>
      </c>
      <c r="F875">
        <f t="shared" si="85"/>
        <v>88</v>
      </c>
      <c r="G875">
        <f t="shared" si="86"/>
        <v>219</v>
      </c>
      <c r="H875">
        <v>0</v>
      </c>
      <c r="J875">
        <v>873</v>
      </c>
      <c r="K875">
        <f t="shared" si="87"/>
        <v>88</v>
      </c>
      <c r="L875">
        <f t="shared" si="88"/>
        <v>219</v>
      </c>
      <c r="M875">
        <f t="shared" si="89"/>
        <v>44</v>
      </c>
      <c r="O875" s="278">
        <v>873</v>
      </c>
      <c r="P875" s="278">
        <v>0</v>
      </c>
      <c r="Q875" s="278">
        <f t="shared" si="90"/>
        <v>873</v>
      </c>
      <c r="R875" s="279">
        <v>0</v>
      </c>
    </row>
    <row r="876" spans="1:18" x14ac:dyDescent="0.25">
      <c r="A876">
        <v>874</v>
      </c>
      <c r="B876">
        <f>ROUNDUP(Commercial_Industrial_Requirements[[#This Row],[Total Parking Spaces]]*0.2,0.1)</f>
        <v>175</v>
      </c>
      <c r="C876">
        <f>ROUNDUP(Commercial_Industrial_Requirements[[#This Row],['# EV Capable Spaces]]*0.25,0.1)</f>
        <v>44</v>
      </c>
      <c r="E876">
        <v>874</v>
      </c>
      <c r="F876">
        <f t="shared" si="85"/>
        <v>88</v>
      </c>
      <c r="G876">
        <f t="shared" si="86"/>
        <v>219</v>
      </c>
      <c r="H876">
        <v>0</v>
      </c>
      <c r="J876">
        <v>874</v>
      </c>
      <c r="K876">
        <f t="shared" si="87"/>
        <v>88</v>
      </c>
      <c r="L876">
        <f t="shared" si="88"/>
        <v>219</v>
      </c>
      <c r="M876">
        <f t="shared" si="89"/>
        <v>44</v>
      </c>
      <c r="O876" s="278">
        <v>874</v>
      </c>
      <c r="P876" s="278">
        <v>0</v>
      </c>
      <c r="Q876" s="278">
        <f t="shared" si="90"/>
        <v>874</v>
      </c>
      <c r="R876" s="279">
        <v>0</v>
      </c>
    </row>
    <row r="877" spans="1:18" x14ac:dyDescent="0.25">
      <c r="A877">
        <v>875</v>
      </c>
      <c r="B877">
        <f>ROUNDUP(Commercial_Industrial_Requirements[[#This Row],[Total Parking Spaces]]*0.2,0.1)</f>
        <v>175</v>
      </c>
      <c r="C877">
        <f>ROUNDUP(Commercial_Industrial_Requirements[[#This Row],['# EV Capable Spaces]]*0.25,0.1)</f>
        <v>44</v>
      </c>
      <c r="E877">
        <v>875</v>
      </c>
      <c r="F877">
        <f t="shared" ref="F877:F940" si="91">ROUNDUP(E877*0.1,0.1)</f>
        <v>88</v>
      </c>
      <c r="G877">
        <f t="shared" ref="G877:G940" si="92">ROUNDUP(E877*0.25,0.1)</f>
        <v>219</v>
      </c>
      <c r="H877">
        <v>0</v>
      </c>
      <c r="J877">
        <v>875</v>
      </c>
      <c r="K877">
        <f t="shared" si="87"/>
        <v>88</v>
      </c>
      <c r="L877">
        <f t="shared" si="88"/>
        <v>219</v>
      </c>
      <c r="M877">
        <f t="shared" si="89"/>
        <v>44</v>
      </c>
      <c r="O877" s="278">
        <v>875</v>
      </c>
      <c r="P877" s="278">
        <v>0</v>
      </c>
      <c r="Q877" s="278">
        <f t="shared" si="90"/>
        <v>875</v>
      </c>
      <c r="R877" s="279">
        <v>0</v>
      </c>
    </row>
    <row r="878" spans="1:18" x14ac:dyDescent="0.25">
      <c r="A878">
        <v>876</v>
      </c>
      <c r="B878">
        <f>ROUNDUP(Commercial_Industrial_Requirements[[#This Row],[Total Parking Spaces]]*0.2,0.1)</f>
        <v>176</v>
      </c>
      <c r="C878">
        <f>ROUNDUP(Commercial_Industrial_Requirements[[#This Row],['# EV Capable Spaces]]*0.25,0.1)</f>
        <v>44</v>
      </c>
      <c r="E878">
        <v>876</v>
      </c>
      <c r="F878">
        <f t="shared" si="91"/>
        <v>88</v>
      </c>
      <c r="G878">
        <f t="shared" si="92"/>
        <v>219</v>
      </c>
      <c r="H878">
        <v>0</v>
      </c>
      <c r="J878">
        <v>876</v>
      </c>
      <c r="K878">
        <f t="shared" si="87"/>
        <v>88</v>
      </c>
      <c r="L878">
        <f t="shared" si="88"/>
        <v>219</v>
      </c>
      <c r="M878">
        <f t="shared" si="89"/>
        <v>44</v>
      </c>
      <c r="O878" s="278">
        <v>876</v>
      </c>
      <c r="P878" s="278">
        <v>0</v>
      </c>
      <c r="Q878" s="278">
        <f t="shared" si="90"/>
        <v>876</v>
      </c>
      <c r="R878" s="279">
        <v>0</v>
      </c>
    </row>
    <row r="879" spans="1:18" x14ac:dyDescent="0.25">
      <c r="A879">
        <v>877</v>
      </c>
      <c r="B879">
        <f>ROUNDUP(Commercial_Industrial_Requirements[[#This Row],[Total Parking Spaces]]*0.2,0.1)</f>
        <v>176</v>
      </c>
      <c r="C879">
        <f>ROUNDUP(Commercial_Industrial_Requirements[[#This Row],['# EV Capable Spaces]]*0.25,0.1)</f>
        <v>44</v>
      </c>
      <c r="E879">
        <v>877</v>
      </c>
      <c r="F879">
        <f t="shared" si="91"/>
        <v>88</v>
      </c>
      <c r="G879">
        <f t="shared" si="92"/>
        <v>220</v>
      </c>
      <c r="H879">
        <v>0</v>
      </c>
      <c r="J879">
        <v>877</v>
      </c>
      <c r="K879">
        <f t="shared" si="87"/>
        <v>88</v>
      </c>
      <c r="L879">
        <f t="shared" si="88"/>
        <v>220</v>
      </c>
      <c r="M879">
        <f t="shared" si="89"/>
        <v>44</v>
      </c>
      <c r="O879" s="278">
        <v>877</v>
      </c>
      <c r="P879" s="278">
        <v>0</v>
      </c>
      <c r="Q879" s="278">
        <f t="shared" si="90"/>
        <v>877</v>
      </c>
      <c r="R879" s="279">
        <v>0</v>
      </c>
    </row>
    <row r="880" spans="1:18" x14ac:dyDescent="0.25">
      <c r="A880">
        <v>878</v>
      </c>
      <c r="B880">
        <f>ROUNDUP(Commercial_Industrial_Requirements[[#This Row],[Total Parking Spaces]]*0.2,0.1)</f>
        <v>176</v>
      </c>
      <c r="C880">
        <f>ROUNDUP(Commercial_Industrial_Requirements[[#This Row],['# EV Capable Spaces]]*0.25,0.1)</f>
        <v>44</v>
      </c>
      <c r="E880">
        <v>878</v>
      </c>
      <c r="F880">
        <f t="shared" si="91"/>
        <v>88</v>
      </c>
      <c r="G880">
        <f t="shared" si="92"/>
        <v>220</v>
      </c>
      <c r="H880">
        <v>0</v>
      </c>
      <c r="J880">
        <v>878</v>
      </c>
      <c r="K880">
        <f t="shared" si="87"/>
        <v>88</v>
      </c>
      <c r="L880">
        <f t="shared" si="88"/>
        <v>220</v>
      </c>
      <c r="M880">
        <f t="shared" si="89"/>
        <v>44</v>
      </c>
      <c r="O880" s="278">
        <v>878</v>
      </c>
      <c r="P880" s="278">
        <v>0</v>
      </c>
      <c r="Q880" s="278">
        <f t="shared" si="90"/>
        <v>878</v>
      </c>
      <c r="R880" s="279">
        <v>0</v>
      </c>
    </row>
    <row r="881" spans="1:18" x14ac:dyDescent="0.25">
      <c r="A881">
        <v>879</v>
      </c>
      <c r="B881">
        <f>ROUNDUP(Commercial_Industrial_Requirements[[#This Row],[Total Parking Spaces]]*0.2,0.1)</f>
        <v>176</v>
      </c>
      <c r="C881">
        <f>ROUNDUP(Commercial_Industrial_Requirements[[#This Row],['# EV Capable Spaces]]*0.25,0.1)</f>
        <v>44</v>
      </c>
      <c r="E881">
        <v>879</v>
      </c>
      <c r="F881">
        <f t="shared" si="91"/>
        <v>88</v>
      </c>
      <c r="G881">
        <f t="shared" si="92"/>
        <v>220</v>
      </c>
      <c r="H881">
        <v>0</v>
      </c>
      <c r="J881">
        <v>879</v>
      </c>
      <c r="K881">
        <f t="shared" si="87"/>
        <v>88</v>
      </c>
      <c r="L881">
        <f t="shared" si="88"/>
        <v>220</v>
      </c>
      <c r="M881">
        <f t="shared" si="89"/>
        <v>44</v>
      </c>
      <c r="O881" s="278">
        <v>879</v>
      </c>
      <c r="P881" s="278">
        <v>0</v>
      </c>
      <c r="Q881" s="278">
        <f t="shared" si="90"/>
        <v>879</v>
      </c>
      <c r="R881" s="279">
        <v>0</v>
      </c>
    </row>
    <row r="882" spans="1:18" x14ac:dyDescent="0.25">
      <c r="A882">
        <v>880</v>
      </c>
      <c r="B882">
        <f>ROUNDUP(Commercial_Industrial_Requirements[[#This Row],[Total Parking Spaces]]*0.2,0.1)</f>
        <v>176</v>
      </c>
      <c r="C882">
        <f>ROUNDUP(Commercial_Industrial_Requirements[[#This Row],['# EV Capable Spaces]]*0.25,0.1)</f>
        <v>44</v>
      </c>
      <c r="E882">
        <v>880</v>
      </c>
      <c r="F882">
        <f t="shared" si="91"/>
        <v>88</v>
      </c>
      <c r="G882">
        <f t="shared" si="92"/>
        <v>220</v>
      </c>
      <c r="H882">
        <v>0</v>
      </c>
      <c r="J882">
        <v>880</v>
      </c>
      <c r="K882">
        <f t="shared" si="87"/>
        <v>88</v>
      </c>
      <c r="L882">
        <f t="shared" si="88"/>
        <v>220</v>
      </c>
      <c r="M882">
        <f t="shared" si="89"/>
        <v>44</v>
      </c>
      <c r="O882" s="278">
        <v>880</v>
      </c>
      <c r="P882" s="278">
        <v>0</v>
      </c>
      <c r="Q882" s="278">
        <f t="shared" si="90"/>
        <v>880</v>
      </c>
      <c r="R882" s="279">
        <v>0</v>
      </c>
    </row>
    <row r="883" spans="1:18" x14ac:dyDescent="0.25">
      <c r="A883">
        <v>881</v>
      </c>
      <c r="B883">
        <f>ROUNDUP(Commercial_Industrial_Requirements[[#This Row],[Total Parking Spaces]]*0.2,0.1)</f>
        <v>177</v>
      </c>
      <c r="C883">
        <f>ROUNDUP(Commercial_Industrial_Requirements[[#This Row],['# EV Capable Spaces]]*0.25,0.1)</f>
        <v>45</v>
      </c>
      <c r="E883">
        <v>881</v>
      </c>
      <c r="F883">
        <f t="shared" si="91"/>
        <v>89</v>
      </c>
      <c r="G883">
        <f t="shared" si="92"/>
        <v>221</v>
      </c>
      <c r="H883">
        <v>0</v>
      </c>
      <c r="J883">
        <v>881</v>
      </c>
      <c r="K883">
        <f t="shared" si="87"/>
        <v>89</v>
      </c>
      <c r="L883">
        <f t="shared" si="88"/>
        <v>221</v>
      </c>
      <c r="M883">
        <f t="shared" si="89"/>
        <v>45</v>
      </c>
      <c r="O883" s="278">
        <v>881</v>
      </c>
      <c r="P883" s="278">
        <v>0</v>
      </c>
      <c r="Q883" s="278">
        <f t="shared" si="90"/>
        <v>881</v>
      </c>
      <c r="R883" s="279">
        <v>0</v>
      </c>
    </row>
    <row r="884" spans="1:18" x14ac:dyDescent="0.25">
      <c r="A884">
        <v>882</v>
      </c>
      <c r="B884">
        <f>ROUNDUP(Commercial_Industrial_Requirements[[#This Row],[Total Parking Spaces]]*0.2,0.1)</f>
        <v>177</v>
      </c>
      <c r="C884">
        <f>ROUNDUP(Commercial_Industrial_Requirements[[#This Row],['# EV Capable Spaces]]*0.25,0.1)</f>
        <v>45</v>
      </c>
      <c r="E884">
        <v>882</v>
      </c>
      <c r="F884">
        <f t="shared" si="91"/>
        <v>89</v>
      </c>
      <c r="G884">
        <f t="shared" si="92"/>
        <v>221</v>
      </c>
      <c r="H884">
        <v>0</v>
      </c>
      <c r="J884">
        <v>882</v>
      </c>
      <c r="K884">
        <f t="shared" si="87"/>
        <v>89</v>
      </c>
      <c r="L884">
        <f t="shared" si="88"/>
        <v>221</v>
      </c>
      <c r="M884">
        <f t="shared" si="89"/>
        <v>45</v>
      </c>
      <c r="O884" s="278">
        <v>882</v>
      </c>
      <c r="P884" s="278">
        <v>0</v>
      </c>
      <c r="Q884" s="278">
        <f t="shared" si="90"/>
        <v>882</v>
      </c>
      <c r="R884" s="279">
        <v>0</v>
      </c>
    </row>
    <row r="885" spans="1:18" x14ac:dyDescent="0.25">
      <c r="A885">
        <v>883</v>
      </c>
      <c r="B885">
        <f>ROUNDUP(Commercial_Industrial_Requirements[[#This Row],[Total Parking Spaces]]*0.2,0.1)</f>
        <v>177</v>
      </c>
      <c r="C885">
        <f>ROUNDUP(Commercial_Industrial_Requirements[[#This Row],['# EV Capable Spaces]]*0.25,0.1)</f>
        <v>45</v>
      </c>
      <c r="E885">
        <v>883</v>
      </c>
      <c r="F885">
        <f t="shared" si="91"/>
        <v>89</v>
      </c>
      <c r="G885">
        <f t="shared" si="92"/>
        <v>221</v>
      </c>
      <c r="H885">
        <v>0</v>
      </c>
      <c r="J885">
        <v>883</v>
      </c>
      <c r="K885">
        <f t="shared" si="87"/>
        <v>89</v>
      </c>
      <c r="L885">
        <f t="shared" si="88"/>
        <v>221</v>
      </c>
      <c r="M885">
        <f t="shared" si="89"/>
        <v>45</v>
      </c>
      <c r="O885" s="278">
        <v>883</v>
      </c>
      <c r="P885" s="278">
        <v>0</v>
      </c>
      <c r="Q885" s="278">
        <f t="shared" si="90"/>
        <v>883</v>
      </c>
      <c r="R885" s="279">
        <v>0</v>
      </c>
    </row>
    <row r="886" spans="1:18" x14ac:dyDescent="0.25">
      <c r="A886">
        <v>884</v>
      </c>
      <c r="B886">
        <f>ROUNDUP(Commercial_Industrial_Requirements[[#This Row],[Total Parking Spaces]]*0.2,0.1)</f>
        <v>177</v>
      </c>
      <c r="C886">
        <f>ROUNDUP(Commercial_Industrial_Requirements[[#This Row],['# EV Capable Spaces]]*0.25,0.1)</f>
        <v>45</v>
      </c>
      <c r="E886">
        <v>884</v>
      </c>
      <c r="F886">
        <f t="shared" si="91"/>
        <v>89</v>
      </c>
      <c r="G886">
        <f t="shared" si="92"/>
        <v>221</v>
      </c>
      <c r="H886">
        <v>0</v>
      </c>
      <c r="J886">
        <v>884</v>
      </c>
      <c r="K886">
        <f t="shared" si="87"/>
        <v>89</v>
      </c>
      <c r="L886">
        <f t="shared" si="88"/>
        <v>221</v>
      </c>
      <c r="M886">
        <f t="shared" si="89"/>
        <v>45</v>
      </c>
      <c r="O886" s="278">
        <v>884</v>
      </c>
      <c r="P886" s="278">
        <v>0</v>
      </c>
      <c r="Q886" s="278">
        <f t="shared" si="90"/>
        <v>884</v>
      </c>
      <c r="R886" s="279">
        <v>0</v>
      </c>
    </row>
    <row r="887" spans="1:18" x14ac:dyDescent="0.25">
      <c r="A887">
        <v>885</v>
      </c>
      <c r="B887">
        <f>ROUNDUP(Commercial_Industrial_Requirements[[#This Row],[Total Parking Spaces]]*0.2,0.1)</f>
        <v>177</v>
      </c>
      <c r="C887">
        <f>ROUNDUP(Commercial_Industrial_Requirements[[#This Row],['# EV Capable Spaces]]*0.25,0.1)</f>
        <v>45</v>
      </c>
      <c r="E887">
        <v>885</v>
      </c>
      <c r="F887">
        <f t="shared" si="91"/>
        <v>89</v>
      </c>
      <c r="G887">
        <f t="shared" si="92"/>
        <v>222</v>
      </c>
      <c r="H887">
        <v>0</v>
      </c>
      <c r="J887">
        <v>885</v>
      </c>
      <c r="K887">
        <f t="shared" si="87"/>
        <v>89</v>
      </c>
      <c r="L887">
        <f t="shared" si="88"/>
        <v>222</v>
      </c>
      <c r="M887">
        <f t="shared" si="89"/>
        <v>45</v>
      </c>
      <c r="O887" s="278">
        <v>885</v>
      </c>
      <c r="P887" s="278">
        <v>0</v>
      </c>
      <c r="Q887" s="278">
        <f t="shared" si="90"/>
        <v>885</v>
      </c>
      <c r="R887" s="279">
        <v>0</v>
      </c>
    </row>
    <row r="888" spans="1:18" x14ac:dyDescent="0.25">
      <c r="A888">
        <v>886</v>
      </c>
      <c r="B888">
        <f>ROUNDUP(Commercial_Industrial_Requirements[[#This Row],[Total Parking Spaces]]*0.2,0.1)</f>
        <v>178</v>
      </c>
      <c r="C888">
        <f>ROUNDUP(Commercial_Industrial_Requirements[[#This Row],['# EV Capable Spaces]]*0.25,0.1)</f>
        <v>45</v>
      </c>
      <c r="E888">
        <v>886</v>
      </c>
      <c r="F888">
        <f t="shared" si="91"/>
        <v>89</v>
      </c>
      <c r="G888">
        <f t="shared" si="92"/>
        <v>222</v>
      </c>
      <c r="H888">
        <v>0</v>
      </c>
      <c r="J888">
        <v>886</v>
      </c>
      <c r="K888">
        <f t="shared" si="87"/>
        <v>89</v>
      </c>
      <c r="L888">
        <f t="shared" si="88"/>
        <v>222</v>
      </c>
      <c r="M888">
        <f t="shared" si="89"/>
        <v>45</v>
      </c>
      <c r="O888" s="278">
        <v>886</v>
      </c>
      <c r="P888" s="278">
        <v>0</v>
      </c>
      <c r="Q888" s="278">
        <f t="shared" si="90"/>
        <v>886</v>
      </c>
      <c r="R888" s="279">
        <v>0</v>
      </c>
    </row>
    <row r="889" spans="1:18" x14ac:dyDescent="0.25">
      <c r="A889">
        <v>887</v>
      </c>
      <c r="B889">
        <f>ROUNDUP(Commercial_Industrial_Requirements[[#This Row],[Total Parking Spaces]]*0.2,0.1)</f>
        <v>178</v>
      </c>
      <c r="C889">
        <f>ROUNDUP(Commercial_Industrial_Requirements[[#This Row],['# EV Capable Spaces]]*0.25,0.1)</f>
        <v>45</v>
      </c>
      <c r="E889">
        <v>887</v>
      </c>
      <c r="F889">
        <f t="shared" si="91"/>
        <v>89</v>
      </c>
      <c r="G889">
        <f t="shared" si="92"/>
        <v>222</v>
      </c>
      <c r="H889">
        <v>0</v>
      </c>
      <c r="J889">
        <v>887</v>
      </c>
      <c r="K889">
        <f t="shared" si="87"/>
        <v>89</v>
      </c>
      <c r="L889">
        <f t="shared" si="88"/>
        <v>222</v>
      </c>
      <c r="M889">
        <f t="shared" si="89"/>
        <v>45</v>
      </c>
      <c r="O889" s="278">
        <v>887</v>
      </c>
      <c r="P889" s="278">
        <v>0</v>
      </c>
      <c r="Q889" s="278">
        <f t="shared" si="90"/>
        <v>887</v>
      </c>
      <c r="R889" s="279">
        <v>0</v>
      </c>
    </row>
    <row r="890" spans="1:18" x14ac:dyDescent="0.25">
      <c r="A890">
        <v>888</v>
      </c>
      <c r="B890">
        <f>ROUNDUP(Commercial_Industrial_Requirements[[#This Row],[Total Parking Spaces]]*0.2,0.1)</f>
        <v>178</v>
      </c>
      <c r="C890">
        <f>ROUNDUP(Commercial_Industrial_Requirements[[#This Row],['# EV Capable Spaces]]*0.25,0.1)</f>
        <v>45</v>
      </c>
      <c r="E890">
        <v>888</v>
      </c>
      <c r="F890">
        <f t="shared" si="91"/>
        <v>89</v>
      </c>
      <c r="G890">
        <f t="shared" si="92"/>
        <v>222</v>
      </c>
      <c r="H890">
        <v>0</v>
      </c>
      <c r="J890">
        <v>888</v>
      </c>
      <c r="K890">
        <f t="shared" si="87"/>
        <v>89</v>
      </c>
      <c r="L890">
        <f t="shared" si="88"/>
        <v>222</v>
      </c>
      <c r="M890">
        <f t="shared" si="89"/>
        <v>45</v>
      </c>
      <c r="O890" s="278">
        <v>888</v>
      </c>
      <c r="P890" s="278">
        <v>0</v>
      </c>
      <c r="Q890" s="278">
        <f t="shared" si="90"/>
        <v>888</v>
      </c>
      <c r="R890" s="279">
        <v>0</v>
      </c>
    </row>
    <row r="891" spans="1:18" x14ac:dyDescent="0.25">
      <c r="A891">
        <v>889</v>
      </c>
      <c r="B891">
        <f>ROUNDUP(Commercial_Industrial_Requirements[[#This Row],[Total Parking Spaces]]*0.2,0.1)</f>
        <v>178</v>
      </c>
      <c r="C891">
        <f>ROUNDUP(Commercial_Industrial_Requirements[[#This Row],['# EV Capable Spaces]]*0.25,0.1)</f>
        <v>45</v>
      </c>
      <c r="E891">
        <v>889</v>
      </c>
      <c r="F891">
        <f t="shared" si="91"/>
        <v>89</v>
      </c>
      <c r="G891">
        <f t="shared" si="92"/>
        <v>223</v>
      </c>
      <c r="H891">
        <v>0</v>
      </c>
      <c r="J891">
        <v>889</v>
      </c>
      <c r="K891">
        <f t="shared" si="87"/>
        <v>89</v>
      </c>
      <c r="L891">
        <f t="shared" si="88"/>
        <v>223</v>
      </c>
      <c r="M891">
        <f t="shared" si="89"/>
        <v>45</v>
      </c>
      <c r="O891" s="278">
        <v>889</v>
      </c>
      <c r="P891" s="278">
        <v>0</v>
      </c>
      <c r="Q891" s="278">
        <f t="shared" si="90"/>
        <v>889</v>
      </c>
      <c r="R891" s="279">
        <v>0</v>
      </c>
    </row>
    <row r="892" spans="1:18" x14ac:dyDescent="0.25">
      <c r="A892">
        <v>890</v>
      </c>
      <c r="B892">
        <f>ROUNDUP(Commercial_Industrial_Requirements[[#This Row],[Total Parking Spaces]]*0.2,0.1)</f>
        <v>178</v>
      </c>
      <c r="C892">
        <f>ROUNDUP(Commercial_Industrial_Requirements[[#This Row],['# EV Capable Spaces]]*0.25,0.1)</f>
        <v>45</v>
      </c>
      <c r="E892">
        <v>890</v>
      </c>
      <c r="F892">
        <f t="shared" si="91"/>
        <v>89</v>
      </c>
      <c r="G892">
        <f t="shared" si="92"/>
        <v>223</v>
      </c>
      <c r="H892">
        <v>0</v>
      </c>
      <c r="J892">
        <v>890</v>
      </c>
      <c r="K892">
        <f t="shared" si="87"/>
        <v>89</v>
      </c>
      <c r="L892">
        <f t="shared" si="88"/>
        <v>223</v>
      </c>
      <c r="M892">
        <f t="shared" si="89"/>
        <v>45</v>
      </c>
      <c r="O892" s="278">
        <v>890</v>
      </c>
      <c r="P892" s="278">
        <v>0</v>
      </c>
      <c r="Q892" s="278">
        <f t="shared" si="90"/>
        <v>890</v>
      </c>
      <c r="R892" s="279">
        <v>0</v>
      </c>
    </row>
    <row r="893" spans="1:18" x14ac:dyDescent="0.25">
      <c r="A893">
        <v>891</v>
      </c>
      <c r="B893">
        <f>ROUNDUP(Commercial_Industrial_Requirements[[#This Row],[Total Parking Spaces]]*0.2,0.1)</f>
        <v>179</v>
      </c>
      <c r="C893">
        <f>ROUNDUP(Commercial_Industrial_Requirements[[#This Row],['# EV Capable Spaces]]*0.25,0.1)</f>
        <v>45</v>
      </c>
      <c r="E893">
        <v>891</v>
      </c>
      <c r="F893">
        <f t="shared" si="91"/>
        <v>90</v>
      </c>
      <c r="G893">
        <f t="shared" si="92"/>
        <v>223</v>
      </c>
      <c r="H893">
        <v>0</v>
      </c>
      <c r="J893">
        <v>891</v>
      </c>
      <c r="K893">
        <f t="shared" si="87"/>
        <v>90</v>
      </c>
      <c r="L893">
        <f t="shared" si="88"/>
        <v>223</v>
      </c>
      <c r="M893">
        <f t="shared" si="89"/>
        <v>45</v>
      </c>
      <c r="O893" s="278">
        <v>891</v>
      </c>
      <c r="P893" s="278">
        <v>0</v>
      </c>
      <c r="Q893" s="278">
        <f t="shared" si="90"/>
        <v>891</v>
      </c>
      <c r="R893" s="279">
        <v>0</v>
      </c>
    </row>
    <row r="894" spans="1:18" x14ac:dyDescent="0.25">
      <c r="A894">
        <v>892</v>
      </c>
      <c r="B894">
        <f>ROUNDUP(Commercial_Industrial_Requirements[[#This Row],[Total Parking Spaces]]*0.2,0.1)</f>
        <v>179</v>
      </c>
      <c r="C894">
        <f>ROUNDUP(Commercial_Industrial_Requirements[[#This Row],['# EV Capable Spaces]]*0.25,0.1)</f>
        <v>45</v>
      </c>
      <c r="E894">
        <v>892</v>
      </c>
      <c r="F894">
        <f t="shared" si="91"/>
        <v>90</v>
      </c>
      <c r="G894">
        <f t="shared" si="92"/>
        <v>223</v>
      </c>
      <c r="H894">
        <v>0</v>
      </c>
      <c r="J894">
        <v>892</v>
      </c>
      <c r="K894">
        <f t="shared" si="87"/>
        <v>90</v>
      </c>
      <c r="L894">
        <f t="shared" si="88"/>
        <v>223</v>
      </c>
      <c r="M894">
        <f t="shared" si="89"/>
        <v>45</v>
      </c>
      <c r="O894" s="278">
        <v>892</v>
      </c>
      <c r="P894" s="278">
        <v>0</v>
      </c>
      <c r="Q894" s="278">
        <f t="shared" si="90"/>
        <v>892</v>
      </c>
      <c r="R894" s="279">
        <v>0</v>
      </c>
    </row>
    <row r="895" spans="1:18" x14ac:dyDescent="0.25">
      <c r="A895">
        <v>893</v>
      </c>
      <c r="B895">
        <f>ROUNDUP(Commercial_Industrial_Requirements[[#This Row],[Total Parking Spaces]]*0.2,0.1)</f>
        <v>179</v>
      </c>
      <c r="C895">
        <f>ROUNDUP(Commercial_Industrial_Requirements[[#This Row],['# EV Capable Spaces]]*0.25,0.1)</f>
        <v>45</v>
      </c>
      <c r="E895">
        <v>893</v>
      </c>
      <c r="F895">
        <f t="shared" si="91"/>
        <v>90</v>
      </c>
      <c r="G895">
        <f t="shared" si="92"/>
        <v>224</v>
      </c>
      <c r="H895">
        <v>0</v>
      </c>
      <c r="J895">
        <v>893</v>
      </c>
      <c r="K895">
        <f t="shared" si="87"/>
        <v>90</v>
      </c>
      <c r="L895">
        <f t="shared" si="88"/>
        <v>224</v>
      </c>
      <c r="M895">
        <f t="shared" si="89"/>
        <v>45</v>
      </c>
      <c r="O895" s="278">
        <v>893</v>
      </c>
      <c r="P895" s="278">
        <v>0</v>
      </c>
      <c r="Q895" s="278">
        <f t="shared" si="90"/>
        <v>893</v>
      </c>
      <c r="R895" s="279">
        <v>0</v>
      </c>
    </row>
    <row r="896" spans="1:18" x14ac:dyDescent="0.25">
      <c r="A896">
        <v>894</v>
      </c>
      <c r="B896">
        <f>ROUNDUP(Commercial_Industrial_Requirements[[#This Row],[Total Parking Spaces]]*0.2,0.1)</f>
        <v>179</v>
      </c>
      <c r="C896">
        <f>ROUNDUP(Commercial_Industrial_Requirements[[#This Row],['# EV Capable Spaces]]*0.25,0.1)</f>
        <v>45</v>
      </c>
      <c r="E896">
        <v>894</v>
      </c>
      <c r="F896">
        <f t="shared" si="91"/>
        <v>90</v>
      </c>
      <c r="G896">
        <f t="shared" si="92"/>
        <v>224</v>
      </c>
      <c r="H896">
        <v>0</v>
      </c>
      <c r="J896">
        <v>894</v>
      </c>
      <c r="K896">
        <f t="shared" si="87"/>
        <v>90</v>
      </c>
      <c r="L896">
        <f t="shared" si="88"/>
        <v>224</v>
      </c>
      <c r="M896">
        <f t="shared" si="89"/>
        <v>45</v>
      </c>
      <c r="O896" s="278">
        <v>894</v>
      </c>
      <c r="P896" s="278">
        <v>0</v>
      </c>
      <c r="Q896" s="278">
        <f t="shared" si="90"/>
        <v>894</v>
      </c>
      <c r="R896" s="279">
        <v>0</v>
      </c>
    </row>
    <row r="897" spans="1:18" x14ac:dyDescent="0.25">
      <c r="A897">
        <v>895</v>
      </c>
      <c r="B897">
        <f>ROUNDUP(Commercial_Industrial_Requirements[[#This Row],[Total Parking Spaces]]*0.2,0.1)</f>
        <v>179</v>
      </c>
      <c r="C897">
        <f>ROUNDUP(Commercial_Industrial_Requirements[[#This Row],['# EV Capable Spaces]]*0.25,0.1)</f>
        <v>45</v>
      </c>
      <c r="E897">
        <v>895</v>
      </c>
      <c r="F897">
        <f t="shared" si="91"/>
        <v>90</v>
      </c>
      <c r="G897">
        <f t="shared" si="92"/>
        <v>224</v>
      </c>
      <c r="H897">
        <v>0</v>
      </c>
      <c r="J897">
        <v>895</v>
      </c>
      <c r="K897">
        <f t="shared" si="87"/>
        <v>90</v>
      </c>
      <c r="L897">
        <f t="shared" si="88"/>
        <v>224</v>
      </c>
      <c r="M897">
        <f t="shared" si="89"/>
        <v>45</v>
      </c>
      <c r="O897" s="278">
        <v>895</v>
      </c>
      <c r="P897" s="278">
        <v>0</v>
      </c>
      <c r="Q897" s="278">
        <f t="shared" si="90"/>
        <v>895</v>
      </c>
      <c r="R897" s="279">
        <v>0</v>
      </c>
    </row>
    <row r="898" spans="1:18" x14ac:dyDescent="0.25">
      <c r="A898">
        <v>896</v>
      </c>
      <c r="B898">
        <f>ROUNDUP(Commercial_Industrial_Requirements[[#This Row],[Total Parking Spaces]]*0.2,0.1)</f>
        <v>180</v>
      </c>
      <c r="C898">
        <f>ROUNDUP(Commercial_Industrial_Requirements[[#This Row],['# EV Capable Spaces]]*0.25,0.1)</f>
        <v>45</v>
      </c>
      <c r="E898">
        <v>896</v>
      </c>
      <c r="F898">
        <f t="shared" si="91"/>
        <v>90</v>
      </c>
      <c r="G898">
        <f t="shared" si="92"/>
        <v>224</v>
      </c>
      <c r="H898">
        <v>0</v>
      </c>
      <c r="J898">
        <v>896</v>
      </c>
      <c r="K898">
        <f t="shared" si="87"/>
        <v>90</v>
      </c>
      <c r="L898">
        <f t="shared" si="88"/>
        <v>224</v>
      </c>
      <c r="M898">
        <f t="shared" si="89"/>
        <v>45</v>
      </c>
      <c r="O898" s="278">
        <v>896</v>
      </c>
      <c r="P898" s="278">
        <v>0</v>
      </c>
      <c r="Q898" s="278">
        <f t="shared" si="90"/>
        <v>896</v>
      </c>
      <c r="R898" s="279">
        <v>0</v>
      </c>
    </row>
    <row r="899" spans="1:18" x14ac:dyDescent="0.25">
      <c r="A899">
        <v>897</v>
      </c>
      <c r="B899">
        <f>ROUNDUP(Commercial_Industrial_Requirements[[#This Row],[Total Parking Spaces]]*0.2,0.1)</f>
        <v>180</v>
      </c>
      <c r="C899">
        <f>ROUNDUP(Commercial_Industrial_Requirements[[#This Row],['# EV Capable Spaces]]*0.25,0.1)</f>
        <v>45</v>
      </c>
      <c r="E899">
        <v>897</v>
      </c>
      <c r="F899">
        <f t="shared" si="91"/>
        <v>90</v>
      </c>
      <c r="G899">
        <f t="shared" si="92"/>
        <v>225</v>
      </c>
      <c r="H899">
        <v>0</v>
      </c>
      <c r="J899">
        <v>897</v>
      </c>
      <c r="K899">
        <f t="shared" si="87"/>
        <v>90</v>
      </c>
      <c r="L899">
        <f t="shared" si="88"/>
        <v>225</v>
      </c>
      <c r="M899">
        <f t="shared" si="89"/>
        <v>45</v>
      </c>
      <c r="O899" s="278">
        <v>897</v>
      </c>
      <c r="P899" s="278">
        <v>0</v>
      </c>
      <c r="Q899" s="278">
        <f t="shared" si="90"/>
        <v>897</v>
      </c>
      <c r="R899" s="279">
        <v>0</v>
      </c>
    </row>
    <row r="900" spans="1:18" x14ac:dyDescent="0.25">
      <c r="A900">
        <v>898</v>
      </c>
      <c r="B900">
        <f>ROUNDUP(Commercial_Industrial_Requirements[[#This Row],[Total Parking Spaces]]*0.2,0.1)</f>
        <v>180</v>
      </c>
      <c r="C900">
        <f>ROUNDUP(Commercial_Industrial_Requirements[[#This Row],['# EV Capable Spaces]]*0.25,0.1)</f>
        <v>45</v>
      </c>
      <c r="E900">
        <v>898</v>
      </c>
      <c r="F900">
        <f t="shared" si="91"/>
        <v>90</v>
      </c>
      <c r="G900">
        <f t="shared" si="92"/>
        <v>225</v>
      </c>
      <c r="H900">
        <v>0</v>
      </c>
      <c r="J900">
        <v>898</v>
      </c>
      <c r="K900">
        <f t="shared" si="87"/>
        <v>90</v>
      </c>
      <c r="L900">
        <f t="shared" si="88"/>
        <v>225</v>
      </c>
      <c r="M900">
        <f t="shared" si="89"/>
        <v>45</v>
      </c>
      <c r="O900" s="278">
        <v>898</v>
      </c>
      <c r="P900" s="278">
        <v>0</v>
      </c>
      <c r="Q900" s="278">
        <f t="shared" si="90"/>
        <v>898</v>
      </c>
      <c r="R900" s="279">
        <v>0</v>
      </c>
    </row>
    <row r="901" spans="1:18" x14ac:dyDescent="0.25">
      <c r="A901">
        <v>899</v>
      </c>
      <c r="B901">
        <f>ROUNDUP(Commercial_Industrial_Requirements[[#This Row],[Total Parking Spaces]]*0.2,0.1)</f>
        <v>180</v>
      </c>
      <c r="C901">
        <f>ROUNDUP(Commercial_Industrial_Requirements[[#This Row],['# EV Capable Spaces]]*0.25,0.1)</f>
        <v>45</v>
      </c>
      <c r="E901">
        <v>899</v>
      </c>
      <c r="F901">
        <f t="shared" si="91"/>
        <v>90</v>
      </c>
      <c r="G901">
        <f t="shared" si="92"/>
        <v>225</v>
      </c>
      <c r="H901">
        <v>0</v>
      </c>
      <c r="J901">
        <v>899</v>
      </c>
      <c r="K901">
        <f t="shared" si="87"/>
        <v>90</v>
      </c>
      <c r="L901">
        <f t="shared" si="88"/>
        <v>225</v>
      </c>
      <c r="M901">
        <f t="shared" si="89"/>
        <v>45</v>
      </c>
      <c r="O901" s="278">
        <v>899</v>
      </c>
      <c r="P901" s="278">
        <v>0</v>
      </c>
      <c r="Q901" s="278">
        <f t="shared" si="90"/>
        <v>899</v>
      </c>
      <c r="R901" s="279">
        <v>0</v>
      </c>
    </row>
    <row r="902" spans="1:18" x14ac:dyDescent="0.25">
      <c r="A902">
        <v>900</v>
      </c>
      <c r="B902">
        <f>ROUNDUP(Commercial_Industrial_Requirements[[#This Row],[Total Parking Spaces]]*0.2,0.1)</f>
        <v>180</v>
      </c>
      <c r="C902">
        <f>ROUNDUP(Commercial_Industrial_Requirements[[#This Row],['# EV Capable Spaces]]*0.25,0.1)</f>
        <v>45</v>
      </c>
      <c r="E902">
        <v>900</v>
      </c>
      <c r="F902">
        <f t="shared" si="91"/>
        <v>90</v>
      </c>
      <c r="G902">
        <f t="shared" si="92"/>
        <v>225</v>
      </c>
      <c r="H902">
        <v>0</v>
      </c>
      <c r="J902">
        <v>900</v>
      </c>
      <c r="K902">
        <f t="shared" si="87"/>
        <v>90</v>
      </c>
      <c r="L902">
        <f t="shared" si="88"/>
        <v>225</v>
      </c>
      <c r="M902">
        <f t="shared" si="89"/>
        <v>45</v>
      </c>
      <c r="O902" s="278">
        <v>900</v>
      </c>
      <c r="P902" s="278">
        <v>0</v>
      </c>
      <c r="Q902" s="278">
        <f t="shared" si="90"/>
        <v>900</v>
      </c>
      <c r="R902" s="279">
        <v>0</v>
      </c>
    </row>
    <row r="903" spans="1:18" x14ac:dyDescent="0.25">
      <c r="A903">
        <v>901</v>
      </c>
      <c r="B903">
        <f>ROUNDUP(Commercial_Industrial_Requirements[[#This Row],[Total Parking Spaces]]*0.2,0.1)</f>
        <v>181</v>
      </c>
      <c r="C903">
        <f>ROUNDUP(Commercial_Industrial_Requirements[[#This Row],['# EV Capable Spaces]]*0.25,0.1)</f>
        <v>46</v>
      </c>
      <c r="E903">
        <v>901</v>
      </c>
      <c r="F903">
        <f t="shared" si="91"/>
        <v>91</v>
      </c>
      <c r="G903">
        <f t="shared" si="92"/>
        <v>226</v>
      </c>
      <c r="H903">
        <v>0</v>
      </c>
      <c r="J903">
        <v>901</v>
      </c>
      <c r="K903">
        <f t="shared" si="87"/>
        <v>91</v>
      </c>
      <c r="L903">
        <f t="shared" si="88"/>
        <v>226</v>
      </c>
      <c r="M903">
        <f t="shared" si="89"/>
        <v>46</v>
      </c>
      <c r="O903" s="278">
        <v>901</v>
      </c>
      <c r="P903" s="278">
        <v>0</v>
      </c>
      <c r="Q903" s="278">
        <f t="shared" si="90"/>
        <v>901</v>
      </c>
      <c r="R903" s="279">
        <v>0</v>
      </c>
    </row>
    <row r="904" spans="1:18" x14ac:dyDescent="0.25">
      <c r="A904">
        <v>902</v>
      </c>
      <c r="B904">
        <f>ROUNDUP(Commercial_Industrial_Requirements[[#This Row],[Total Parking Spaces]]*0.2,0.1)</f>
        <v>181</v>
      </c>
      <c r="C904">
        <f>ROUNDUP(Commercial_Industrial_Requirements[[#This Row],['# EV Capable Spaces]]*0.25,0.1)</f>
        <v>46</v>
      </c>
      <c r="E904">
        <v>902</v>
      </c>
      <c r="F904">
        <f t="shared" si="91"/>
        <v>91</v>
      </c>
      <c r="G904">
        <f t="shared" si="92"/>
        <v>226</v>
      </c>
      <c r="H904">
        <v>0</v>
      </c>
      <c r="J904">
        <v>902</v>
      </c>
      <c r="K904">
        <f t="shared" si="87"/>
        <v>91</v>
      </c>
      <c r="L904">
        <f t="shared" si="88"/>
        <v>226</v>
      </c>
      <c r="M904">
        <f t="shared" si="89"/>
        <v>46</v>
      </c>
      <c r="O904" s="278">
        <v>902</v>
      </c>
      <c r="P904" s="278">
        <v>0</v>
      </c>
      <c r="Q904" s="278">
        <f t="shared" si="90"/>
        <v>902</v>
      </c>
      <c r="R904" s="279">
        <v>0</v>
      </c>
    </row>
    <row r="905" spans="1:18" x14ac:dyDescent="0.25">
      <c r="A905">
        <v>903</v>
      </c>
      <c r="B905">
        <f>ROUNDUP(Commercial_Industrial_Requirements[[#This Row],[Total Parking Spaces]]*0.2,0.1)</f>
        <v>181</v>
      </c>
      <c r="C905">
        <f>ROUNDUP(Commercial_Industrial_Requirements[[#This Row],['# EV Capable Spaces]]*0.25,0.1)</f>
        <v>46</v>
      </c>
      <c r="E905">
        <v>903</v>
      </c>
      <c r="F905">
        <f t="shared" si="91"/>
        <v>91</v>
      </c>
      <c r="G905">
        <f t="shared" si="92"/>
        <v>226</v>
      </c>
      <c r="H905">
        <v>0</v>
      </c>
      <c r="J905">
        <v>903</v>
      </c>
      <c r="K905">
        <f t="shared" si="87"/>
        <v>91</v>
      </c>
      <c r="L905">
        <f t="shared" si="88"/>
        <v>226</v>
      </c>
      <c r="M905">
        <f t="shared" si="89"/>
        <v>46</v>
      </c>
      <c r="O905" s="278">
        <v>903</v>
      </c>
      <c r="P905" s="278">
        <v>0</v>
      </c>
      <c r="Q905" s="278">
        <f t="shared" si="90"/>
        <v>903</v>
      </c>
      <c r="R905" s="279">
        <v>0</v>
      </c>
    </row>
    <row r="906" spans="1:18" x14ac:dyDescent="0.25">
      <c r="A906">
        <v>904</v>
      </c>
      <c r="B906">
        <f>ROUNDUP(Commercial_Industrial_Requirements[[#This Row],[Total Parking Spaces]]*0.2,0.1)</f>
        <v>181</v>
      </c>
      <c r="C906">
        <f>ROUNDUP(Commercial_Industrial_Requirements[[#This Row],['# EV Capable Spaces]]*0.25,0.1)</f>
        <v>46</v>
      </c>
      <c r="E906">
        <v>904</v>
      </c>
      <c r="F906">
        <f t="shared" si="91"/>
        <v>91</v>
      </c>
      <c r="G906">
        <f t="shared" si="92"/>
        <v>226</v>
      </c>
      <c r="H906">
        <v>0</v>
      </c>
      <c r="J906">
        <v>904</v>
      </c>
      <c r="K906">
        <f t="shared" ref="K906:K969" si="93">ROUNDUP(J906*0.1,0.1)</f>
        <v>91</v>
      </c>
      <c r="L906">
        <f t="shared" ref="L906:L969" si="94">ROUNDUP(J906*0.25,0.1)</f>
        <v>226</v>
      </c>
      <c r="M906">
        <f t="shared" ref="M906:M969" si="95">ROUNDUP(J906*0.05,0.1)</f>
        <v>46</v>
      </c>
      <c r="O906" s="278">
        <v>904</v>
      </c>
      <c r="P906" s="278">
        <v>0</v>
      </c>
      <c r="Q906" s="278">
        <f t="shared" si="90"/>
        <v>904</v>
      </c>
      <c r="R906" s="279">
        <v>0</v>
      </c>
    </row>
    <row r="907" spans="1:18" x14ac:dyDescent="0.25">
      <c r="A907">
        <v>905</v>
      </c>
      <c r="B907">
        <f>ROUNDUP(Commercial_Industrial_Requirements[[#This Row],[Total Parking Spaces]]*0.2,0.1)</f>
        <v>181</v>
      </c>
      <c r="C907">
        <f>ROUNDUP(Commercial_Industrial_Requirements[[#This Row],['# EV Capable Spaces]]*0.25,0.1)</f>
        <v>46</v>
      </c>
      <c r="E907">
        <v>905</v>
      </c>
      <c r="F907">
        <f t="shared" si="91"/>
        <v>91</v>
      </c>
      <c r="G907">
        <f t="shared" si="92"/>
        <v>227</v>
      </c>
      <c r="H907">
        <v>0</v>
      </c>
      <c r="J907">
        <v>905</v>
      </c>
      <c r="K907">
        <f t="shared" si="93"/>
        <v>91</v>
      </c>
      <c r="L907">
        <f t="shared" si="94"/>
        <v>227</v>
      </c>
      <c r="M907">
        <f t="shared" si="95"/>
        <v>46</v>
      </c>
      <c r="O907" s="278">
        <v>905</v>
      </c>
      <c r="P907" s="278">
        <v>0</v>
      </c>
      <c r="Q907" s="278">
        <f t="shared" si="90"/>
        <v>905</v>
      </c>
      <c r="R907" s="279">
        <v>0</v>
      </c>
    </row>
    <row r="908" spans="1:18" x14ac:dyDescent="0.25">
      <c r="A908">
        <v>906</v>
      </c>
      <c r="B908">
        <f>ROUNDUP(Commercial_Industrial_Requirements[[#This Row],[Total Parking Spaces]]*0.2,0.1)</f>
        <v>182</v>
      </c>
      <c r="C908">
        <f>ROUNDUP(Commercial_Industrial_Requirements[[#This Row],['# EV Capable Spaces]]*0.25,0.1)</f>
        <v>46</v>
      </c>
      <c r="E908">
        <v>906</v>
      </c>
      <c r="F908">
        <f t="shared" si="91"/>
        <v>91</v>
      </c>
      <c r="G908">
        <f t="shared" si="92"/>
        <v>227</v>
      </c>
      <c r="H908">
        <v>0</v>
      </c>
      <c r="J908">
        <v>906</v>
      </c>
      <c r="K908">
        <f t="shared" si="93"/>
        <v>91</v>
      </c>
      <c r="L908">
        <f t="shared" si="94"/>
        <v>227</v>
      </c>
      <c r="M908">
        <f t="shared" si="95"/>
        <v>46</v>
      </c>
      <c r="O908" s="278">
        <v>906</v>
      </c>
      <c r="P908" s="278">
        <v>0</v>
      </c>
      <c r="Q908" s="278">
        <f t="shared" si="90"/>
        <v>906</v>
      </c>
      <c r="R908" s="279">
        <v>0</v>
      </c>
    </row>
    <row r="909" spans="1:18" x14ac:dyDescent="0.25">
      <c r="A909">
        <v>907</v>
      </c>
      <c r="B909">
        <f>ROUNDUP(Commercial_Industrial_Requirements[[#This Row],[Total Parking Spaces]]*0.2,0.1)</f>
        <v>182</v>
      </c>
      <c r="C909">
        <f>ROUNDUP(Commercial_Industrial_Requirements[[#This Row],['# EV Capable Spaces]]*0.25,0.1)</f>
        <v>46</v>
      </c>
      <c r="E909">
        <v>907</v>
      </c>
      <c r="F909">
        <f t="shared" si="91"/>
        <v>91</v>
      </c>
      <c r="G909">
        <f t="shared" si="92"/>
        <v>227</v>
      </c>
      <c r="H909">
        <v>0</v>
      </c>
      <c r="J909">
        <v>907</v>
      </c>
      <c r="K909">
        <f t="shared" si="93"/>
        <v>91</v>
      </c>
      <c r="L909">
        <f t="shared" si="94"/>
        <v>227</v>
      </c>
      <c r="M909">
        <f t="shared" si="95"/>
        <v>46</v>
      </c>
      <c r="O909" s="278">
        <v>907</v>
      </c>
      <c r="P909" s="278">
        <v>0</v>
      </c>
      <c r="Q909" s="278">
        <f t="shared" si="90"/>
        <v>907</v>
      </c>
      <c r="R909" s="279">
        <v>0</v>
      </c>
    </row>
    <row r="910" spans="1:18" x14ac:dyDescent="0.25">
      <c r="A910">
        <v>908</v>
      </c>
      <c r="B910">
        <f>ROUNDUP(Commercial_Industrial_Requirements[[#This Row],[Total Parking Spaces]]*0.2,0.1)</f>
        <v>182</v>
      </c>
      <c r="C910">
        <f>ROUNDUP(Commercial_Industrial_Requirements[[#This Row],['# EV Capable Spaces]]*0.25,0.1)</f>
        <v>46</v>
      </c>
      <c r="E910">
        <v>908</v>
      </c>
      <c r="F910">
        <f t="shared" si="91"/>
        <v>91</v>
      </c>
      <c r="G910">
        <f t="shared" si="92"/>
        <v>227</v>
      </c>
      <c r="H910">
        <v>0</v>
      </c>
      <c r="J910">
        <v>908</v>
      </c>
      <c r="K910">
        <f t="shared" si="93"/>
        <v>91</v>
      </c>
      <c r="L910">
        <f t="shared" si="94"/>
        <v>227</v>
      </c>
      <c r="M910">
        <f t="shared" si="95"/>
        <v>46</v>
      </c>
      <c r="O910" s="278">
        <v>908</v>
      </c>
      <c r="P910" s="278">
        <v>0</v>
      </c>
      <c r="Q910" s="278">
        <f t="shared" si="90"/>
        <v>908</v>
      </c>
      <c r="R910" s="279">
        <v>0</v>
      </c>
    </row>
    <row r="911" spans="1:18" x14ac:dyDescent="0.25">
      <c r="A911">
        <v>909</v>
      </c>
      <c r="B911">
        <f>ROUNDUP(Commercial_Industrial_Requirements[[#This Row],[Total Parking Spaces]]*0.2,0.1)</f>
        <v>182</v>
      </c>
      <c r="C911">
        <f>ROUNDUP(Commercial_Industrial_Requirements[[#This Row],['# EV Capable Spaces]]*0.25,0.1)</f>
        <v>46</v>
      </c>
      <c r="E911">
        <v>909</v>
      </c>
      <c r="F911">
        <f t="shared" si="91"/>
        <v>91</v>
      </c>
      <c r="G911">
        <f t="shared" si="92"/>
        <v>228</v>
      </c>
      <c r="H911">
        <v>0</v>
      </c>
      <c r="J911">
        <v>909</v>
      </c>
      <c r="K911">
        <f t="shared" si="93"/>
        <v>91</v>
      </c>
      <c r="L911">
        <f t="shared" si="94"/>
        <v>228</v>
      </c>
      <c r="M911">
        <f t="shared" si="95"/>
        <v>46</v>
      </c>
      <c r="O911" s="278">
        <v>909</v>
      </c>
      <c r="P911" s="278">
        <v>0</v>
      </c>
      <c r="Q911" s="278">
        <f t="shared" si="90"/>
        <v>909</v>
      </c>
      <c r="R911" s="279">
        <v>0</v>
      </c>
    </row>
    <row r="912" spans="1:18" x14ac:dyDescent="0.25">
      <c r="A912">
        <v>910</v>
      </c>
      <c r="B912">
        <f>ROUNDUP(Commercial_Industrial_Requirements[[#This Row],[Total Parking Spaces]]*0.2,0.1)</f>
        <v>182</v>
      </c>
      <c r="C912">
        <f>ROUNDUP(Commercial_Industrial_Requirements[[#This Row],['# EV Capable Spaces]]*0.25,0.1)</f>
        <v>46</v>
      </c>
      <c r="E912">
        <v>910</v>
      </c>
      <c r="F912">
        <f t="shared" si="91"/>
        <v>91</v>
      </c>
      <c r="G912">
        <f t="shared" si="92"/>
        <v>228</v>
      </c>
      <c r="H912">
        <v>0</v>
      </c>
      <c r="J912">
        <v>910</v>
      </c>
      <c r="K912">
        <f t="shared" si="93"/>
        <v>91</v>
      </c>
      <c r="L912">
        <f t="shared" si="94"/>
        <v>228</v>
      </c>
      <c r="M912">
        <f t="shared" si="95"/>
        <v>46</v>
      </c>
      <c r="O912" s="278">
        <v>910</v>
      </c>
      <c r="P912" s="278">
        <v>0</v>
      </c>
      <c r="Q912" s="278">
        <f t="shared" si="90"/>
        <v>910</v>
      </c>
      <c r="R912" s="279">
        <v>0</v>
      </c>
    </row>
    <row r="913" spans="1:18" x14ac:dyDescent="0.25">
      <c r="A913">
        <v>911</v>
      </c>
      <c r="B913">
        <f>ROUNDUP(Commercial_Industrial_Requirements[[#This Row],[Total Parking Spaces]]*0.2,0.1)</f>
        <v>183</v>
      </c>
      <c r="C913">
        <f>ROUNDUP(Commercial_Industrial_Requirements[[#This Row],['# EV Capable Spaces]]*0.25,0.1)</f>
        <v>46</v>
      </c>
      <c r="E913">
        <v>911</v>
      </c>
      <c r="F913">
        <f t="shared" si="91"/>
        <v>92</v>
      </c>
      <c r="G913">
        <f t="shared" si="92"/>
        <v>228</v>
      </c>
      <c r="H913">
        <v>0</v>
      </c>
      <c r="J913">
        <v>911</v>
      </c>
      <c r="K913">
        <f t="shared" si="93"/>
        <v>92</v>
      </c>
      <c r="L913">
        <f t="shared" si="94"/>
        <v>228</v>
      </c>
      <c r="M913">
        <f t="shared" si="95"/>
        <v>46</v>
      </c>
      <c r="O913" s="278">
        <v>911</v>
      </c>
      <c r="P913" s="278">
        <v>0</v>
      </c>
      <c r="Q913" s="278">
        <f t="shared" si="90"/>
        <v>911</v>
      </c>
      <c r="R913" s="279">
        <v>0</v>
      </c>
    </row>
    <row r="914" spans="1:18" x14ac:dyDescent="0.25">
      <c r="A914">
        <v>912</v>
      </c>
      <c r="B914">
        <f>ROUNDUP(Commercial_Industrial_Requirements[[#This Row],[Total Parking Spaces]]*0.2,0.1)</f>
        <v>183</v>
      </c>
      <c r="C914">
        <f>ROUNDUP(Commercial_Industrial_Requirements[[#This Row],['# EV Capable Spaces]]*0.25,0.1)</f>
        <v>46</v>
      </c>
      <c r="E914">
        <v>912</v>
      </c>
      <c r="F914">
        <f t="shared" si="91"/>
        <v>92</v>
      </c>
      <c r="G914">
        <f t="shared" si="92"/>
        <v>228</v>
      </c>
      <c r="H914">
        <v>0</v>
      </c>
      <c r="J914">
        <v>912</v>
      </c>
      <c r="K914">
        <f t="shared" si="93"/>
        <v>92</v>
      </c>
      <c r="L914">
        <f t="shared" si="94"/>
        <v>228</v>
      </c>
      <c r="M914">
        <f t="shared" si="95"/>
        <v>46</v>
      </c>
      <c r="O914" s="278">
        <v>912</v>
      </c>
      <c r="P914" s="278">
        <v>0</v>
      </c>
      <c r="Q914" s="278">
        <f t="shared" si="90"/>
        <v>912</v>
      </c>
      <c r="R914" s="279">
        <v>0</v>
      </c>
    </row>
    <row r="915" spans="1:18" x14ac:dyDescent="0.25">
      <c r="A915">
        <v>913</v>
      </c>
      <c r="B915">
        <f>ROUNDUP(Commercial_Industrial_Requirements[[#This Row],[Total Parking Spaces]]*0.2,0.1)</f>
        <v>183</v>
      </c>
      <c r="C915">
        <f>ROUNDUP(Commercial_Industrial_Requirements[[#This Row],['# EV Capable Spaces]]*0.25,0.1)</f>
        <v>46</v>
      </c>
      <c r="E915">
        <v>913</v>
      </c>
      <c r="F915">
        <f t="shared" si="91"/>
        <v>92</v>
      </c>
      <c r="G915">
        <f t="shared" si="92"/>
        <v>229</v>
      </c>
      <c r="H915">
        <v>0</v>
      </c>
      <c r="J915">
        <v>913</v>
      </c>
      <c r="K915">
        <f t="shared" si="93"/>
        <v>92</v>
      </c>
      <c r="L915">
        <f t="shared" si="94"/>
        <v>229</v>
      </c>
      <c r="M915">
        <f t="shared" si="95"/>
        <v>46</v>
      </c>
      <c r="O915" s="278">
        <v>913</v>
      </c>
      <c r="P915" s="278">
        <v>0</v>
      </c>
      <c r="Q915" s="278">
        <f t="shared" ref="Q915:Q978" si="96">O915</f>
        <v>913</v>
      </c>
      <c r="R915" s="279">
        <v>0</v>
      </c>
    </row>
    <row r="916" spans="1:18" x14ac:dyDescent="0.25">
      <c r="A916">
        <v>914</v>
      </c>
      <c r="B916">
        <f>ROUNDUP(Commercial_Industrial_Requirements[[#This Row],[Total Parking Spaces]]*0.2,0.1)</f>
        <v>183</v>
      </c>
      <c r="C916">
        <f>ROUNDUP(Commercial_Industrial_Requirements[[#This Row],['# EV Capable Spaces]]*0.25,0.1)</f>
        <v>46</v>
      </c>
      <c r="E916">
        <v>914</v>
      </c>
      <c r="F916">
        <f t="shared" si="91"/>
        <v>92</v>
      </c>
      <c r="G916">
        <f t="shared" si="92"/>
        <v>229</v>
      </c>
      <c r="H916">
        <v>0</v>
      </c>
      <c r="J916">
        <v>914</v>
      </c>
      <c r="K916">
        <f t="shared" si="93"/>
        <v>92</v>
      </c>
      <c r="L916">
        <f t="shared" si="94"/>
        <v>229</v>
      </c>
      <c r="M916">
        <f t="shared" si="95"/>
        <v>46</v>
      </c>
      <c r="O916" s="278">
        <v>914</v>
      </c>
      <c r="P916" s="278">
        <v>0</v>
      </c>
      <c r="Q916" s="278">
        <f t="shared" si="96"/>
        <v>914</v>
      </c>
      <c r="R916" s="279">
        <v>0</v>
      </c>
    </row>
    <row r="917" spans="1:18" x14ac:dyDescent="0.25">
      <c r="A917">
        <v>915</v>
      </c>
      <c r="B917">
        <f>ROUNDUP(Commercial_Industrial_Requirements[[#This Row],[Total Parking Spaces]]*0.2,0.1)</f>
        <v>183</v>
      </c>
      <c r="C917">
        <f>ROUNDUP(Commercial_Industrial_Requirements[[#This Row],['# EV Capable Spaces]]*0.25,0.1)</f>
        <v>46</v>
      </c>
      <c r="E917">
        <v>915</v>
      </c>
      <c r="F917">
        <f t="shared" si="91"/>
        <v>92</v>
      </c>
      <c r="G917">
        <f t="shared" si="92"/>
        <v>229</v>
      </c>
      <c r="H917">
        <v>0</v>
      </c>
      <c r="J917">
        <v>915</v>
      </c>
      <c r="K917">
        <f t="shared" si="93"/>
        <v>92</v>
      </c>
      <c r="L917">
        <f t="shared" si="94"/>
        <v>229</v>
      </c>
      <c r="M917">
        <f t="shared" si="95"/>
        <v>46</v>
      </c>
      <c r="O917" s="278">
        <v>915</v>
      </c>
      <c r="P917" s="278">
        <v>0</v>
      </c>
      <c r="Q917" s="278">
        <f t="shared" si="96"/>
        <v>915</v>
      </c>
      <c r="R917" s="279">
        <v>0</v>
      </c>
    </row>
    <row r="918" spans="1:18" x14ac:dyDescent="0.25">
      <c r="A918">
        <v>916</v>
      </c>
      <c r="B918">
        <f>ROUNDUP(Commercial_Industrial_Requirements[[#This Row],[Total Parking Spaces]]*0.2,0.1)</f>
        <v>184</v>
      </c>
      <c r="C918">
        <f>ROUNDUP(Commercial_Industrial_Requirements[[#This Row],['# EV Capable Spaces]]*0.25,0.1)</f>
        <v>46</v>
      </c>
      <c r="E918">
        <v>916</v>
      </c>
      <c r="F918">
        <f t="shared" si="91"/>
        <v>92</v>
      </c>
      <c r="G918">
        <f t="shared" si="92"/>
        <v>229</v>
      </c>
      <c r="H918">
        <v>0</v>
      </c>
      <c r="J918">
        <v>916</v>
      </c>
      <c r="K918">
        <f t="shared" si="93"/>
        <v>92</v>
      </c>
      <c r="L918">
        <f t="shared" si="94"/>
        <v>229</v>
      </c>
      <c r="M918">
        <f t="shared" si="95"/>
        <v>46</v>
      </c>
      <c r="O918" s="278">
        <v>916</v>
      </c>
      <c r="P918" s="278">
        <v>0</v>
      </c>
      <c r="Q918" s="278">
        <f t="shared" si="96"/>
        <v>916</v>
      </c>
      <c r="R918" s="279">
        <v>0</v>
      </c>
    </row>
    <row r="919" spans="1:18" x14ac:dyDescent="0.25">
      <c r="A919">
        <v>917</v>
      </c>
      <c r="B919">
        <f>ROUNDUP(Commercial_Industrial_Requirements[[#This Row],[Total Parking Spaces]]*0.2,0.1)</f>
        <v>184</v>
      </c>
      <c r="C919">
        <f>ROUNDUP(Commercial_Industrial_Requirements[[#This Row],['# EV Capable Spaces]]*0.25,0.1)</f>
        <v>46</v>
      </c>
      <c r="E919">
        <v>917</v>
      </c>
      <c r="F919">
        <f t="shared" si="91"/>
        <v>92</v>
      </c>
      <c r="G919">
        <f t="shared" si="92"/>
        <v>230</v>
      </c>
      <c r="H919">
        <v>0</v>
      </c>
      <c r="J919">
        <v>917</v>
      </c>
      <c r="K919">
        <f t="shared" si="93"/>
        <v>92</v>
      </c>
      <c r="L919">
        <f t="shared" si="94"/>
        <v>230</v>
      </c>
      <c r="M919">
        <f t="shared" si="95"/>
        <v>46</v>
      </c>
      <c r="O919" s="278">
        <v>917</v>
      </c>
      <c r="P919" s="278">
        <v>0</v>
      </c>
      <c r="Q919" s="278">
        <f t="shared" si="96"/>
        <v>917</v>
      </c>
      <c r="R919" s="279">
        <v>0</v>
      </c>
    </row>
    <row r="920" spans="1:18" x14ac:dyDescent="0.25">
      <c r="A920">
        <v>918</v>
      </c>
      <c r="B920">
        <f>ROUNDUP(Commercial_Industrial_Requirements[[#This Row],[Total Parking Spaces]]*0.2,0.1)</f>
        <v>184</v>
      </c>
      <c r="C920">
        <f>ROUNDUP(Commercial_Industrial_Requirements[[#This Row],['# EV Capable Spaces]]*0.25,0.1)</f>
        <v>46</v>
      </c>
      <c r="E920">
        <v>918</v>
      </c>
      <c r="F920">
        <f t="shared" si="91"/>
        <v>92</v>
      </c>
      <c r="G920">
        <f t="shared" si="92"/>
        <v>230</v>
      </c>
      <c r="H920">
        <v>0</v>
      </c>
      <c r="J920">
        <v>918</v>
      </c>
      <c r="K920">
        <f t="shared" si="93"/>
        <v>92</v>
      </c>
      <c r="L920">
        <f t="shared" si="94"/>
        <v>230</v>
      </c>
      <c r="M920">
        <f t="shared" si="95"/>
        <v>46</v>
      </c>
      <c r="O920" s="278">
        <v>918</v>
      </c>
      <c r="P920" s="278">
        <v>0</v>
      </c>
      <c r="Q920" s="278">
        <f t="shared" si="96"/>
        <v>918</v>
      </c>
      <c r="R920" s="279">
        <v>0</v>
      </c>
    </row>
    <row r="921" spans="1:18" x14ac:dyDescent="0.25">
      <c r="A921">
        <v>919</v>
      </c>
      <c r="B921">
        <f>ROUNDUP(Commercial_Industrial_Requirements[[#This Row],[Total Parking Spaces]]*0.2,0.1)</f>
        <v>184</v>
      </c>
      <c r="C921">
        <f>ROUNDUP(Commercial_Industrial_Requirements[[#This Row],['# EV Capable Spaces]]*0.25,0.1)</f>
        <v>46</v>
      </c>
      <c r="E921">
        <v>919</v>
      </c>
      <c r="F921">
        <f t="shared" si="91"/>
        <v>92</v>
      </c>
      <c r="G921">
        <f t="shared" si="92"/>
        <v>230</v>
      </c>
      <c r="H921">
        <v>0</v>
      </c>
      <c r="J921">
        <v>919</v>
      </c>
      <c r="K921">
        <f t="shared" si="93"/>
        <v>92</v>
      </c>
      <c r="L921">
        <f t="shared" si="94"/>
        <v>230</v>
      </c>
      <c r="M921">
        <f t="shared" si="95"/>
        <v>46</v>
      </c>
      <c r="O921" s="278">
        <v>919</v>
      </c>
      <c r="P921" s="278">
        <v>0</v>
      </c>
      <c r="Q921" s="278">
        <f t="shared" si="96"/>
        <v>919</v>
      </c>
      <c r="R921" s="279">
        <v>0</v>
      </c>
    </row>
    <row r="922" spans="1:18" x14ac:dyDescent="0.25">
      <c r="A922">
        <v>920</v>
      </c>
      <c r="B922">
        <f>ROUNDUP(Commercial_Industrial_Requirements[[#This Row],[Total Parking Spaces]]*0.2,0.1)</f>
        <v>184</v>
      </c>
      <c r="C922">
        <f>ROUNDUP(Commercial_Industrial_Requirements[[#This Row],['# EV Capable Spaces]]*0.25,0.1)</f>
        <v>46</v>
      </c>
      <c r="E922">
        <v>920</v>
      </c>
      <c r="F922">
        <f t="shared" si="91"/>
        <v>92</v>
      </c>
      <c r="G922">
        <f t="shared" si="92"/>
        <v>230</v>
      </c>
      <c r="H922">
        <v>0</v>
      </c>
      <c r="J922">
        <v>920</v>
      </c>
      <c r="K922">
        <f t="shared" si="93"/>
        <v>92</v>
      </c>
      <c r="L922">
        <f t="shared" si="94"/>
        <v>230</v>
      </c>
      <c r="M922">
        <f t="shared" si="95"/>
        <v>46</v>
      </c>
      <c r="O922" s="278">
        <v>920</v>
      </c>
      <c r="P922" s="278">
        <v>0</v>
      </c>
      <c r="Q922" s="278">
        <f t="shared" si="96"/>
        <v>920</v>
      </c>
      <c r="R922" s="279">
        <v>0</v>
      </c>
    </row>
    <row r="923" spans="1:18" x14ac:dyDescent="0.25">
      <c r="A923">
        <v>921</v>
      </c>
      <c r="B923">
        <f>ROUNDUP(Commercial_Industrial_Requirements[[#This Row],[Total Parking Spaces]]*0.2,0.1)</f>
        <v>185</v>
      </c>
      <c r="C923">
        <f>ROUNDUP(Commercial_Industrial_Requirements[[#This Row],['# EV Capable Spaces]]*0.25,0.1)</f>
        <v>47</v>
      </c>
      <c r="E923">
        <v>921</v>
      </c>
      <c r="F923">
        <f t="shared" si="91"/>
        <v>93</v>
      </c>
      <c r="G923">
        <f t="shared" si="92"/>
        <v>231</v>
      </c>
      <c r="H923">
        <v>0</v>
      </c>
      <c r="J923">
        <v>921</v>
      </c>
      <c r="K923">
        <f t="shared" si="93"/>
        <v>93</v>
      </c>
      <c r="L923">
        <f t="shared" si="94"/>
        <v>231</v>
      </c>
      <c r="M923">
        <f t="shared" si="95"/>
        <v>47</v>
      </c>
      <c r="O923" s="278">
        <v>921</v>
      </c>
      <c r="P923" s="278">
        <v>0</v>
      </c>
      <c r="Q923" s="278">
        <f t="shared" si="96"/>
        <v>921</v>
      </c>
      <c r="R923" s="279">
        <v>0</v>
      </c>
    </row>
    <row r="924" spans="1:18" x14ac:dyDescent="0.25">
      <c r="A924">
        <v>922</v>
      </c>
      <c r="B924">
        <f>ROUNDUP(Commercial_Industrial_Requirements[[#This Row],[Total Parking Spaces]]*0.2,0.1)</f>
        <v>185</v>
      </c>
      <c r="C924">
        <f>ROUNDUP(Commercial_Industrial_Requirements[[#This Row],['# EV Capable Spaces]]*0.25,0.1)</f>
        <v>47</v>
      </c>
      <c r="E924">
        <v>922</v>
      </c>
      <c r="F924">
        <f t="shared" si="91"/>
        <v>93</v>
      </c>
      <c r="G924">
        <f t="shared" si="92"/>
        <v>231</v>
      </c>
      <c r="H924">
        <v>0</v>
      </c>
      <c r="J924">
        <v>922</v>
      </c>
      <c r="K924">
        <f t="shared" si="93"/>
        <v>93</v>
      </c>
      <c r="L924">
        <f t="shared" si="94"/>
        <v>231</v>
      </c>
      <c r="M924">
        <f t="shared" si="95"/>
        <v>47</v>
      </c>
      <c r="O924" s="278">
        <v>922</v>
      </c>
      <c r="P924" s="278">
        <v>0</v>
      </c>
      <c r="Q924" s="278">
        <f t="shared" si="96"/>
        <v>922</v>
      </c>
      <c r="R924" s="279">
        <v>0</v>
      </c>
    </row>
    <row r="925" spans="1:18" x14ac:dyDescent="0.25">
      <c r="A925">
        <v>923</v>
      </c>
      <c r="B925">
        <f>ROUNDUP(Commercial_Industrial_Requirements[[#This Row],[Total Parking Spaces]]*0.2,0.1)</f>
        <v>185</v>
      </c>
      <c r="C925">
        <f>ROUNDUP(Commercial_Industrial_Requirements[[#This Row],['# EV Capable Spaces]]*0.25,0.1)</f>
        <v>47</v>
      </c>
      <c r="E925">
        <v>923</v>
      </c>
      <c r="F925">
        <f t="shared" si="91"/>
        <v>93</v>
      </c>
      <c r="G925">
        <f t="shared" si="92"/>
        <v>231</v>
      </c>
      <c r="H925">
        <v>0</v>
      </c>
      <c r="J925">
        <v>923</v>
      </c>
      <c r="K925">
        <f t="shared" si="93"/>
        <v>93</v>
      </c>
      <c r="L925">
        <f t="shared" si="94"/>
        <v>231</v>
      </c>
      <c r="M925">
        <f t="shared" si="95"/>
        <v>47</v>
      </c>
      <c r="O925" s="278">
        <v>923</v>
      </c>
      <c r="P925" s="278">
        <v>0</v>
      </c>
      <c r="Q925" s="278">
        <f t="shared" si="96"/>
        <v>923</v>
      </c>
      <c r="R925" s="279">
        <v>0</v>
      </c>
    </row>
    <row r="926" spans="1:18" x14ac:dyDescent="0.25">
      <c r="A926">
        <v>924</v>
      </c>
      <c r="B926">
        <f>ROUNDUP(Commercial_Industrial_Requirements[[#This Row],[Total Parking Spaces]]*0.2,0.1)</f>
        <v>185</v>
      </c>
      <c r="C926">
        <f>ROUNDUP(Commercial_Industrial_Requirements[[#This Row],['# EV Capable Spaces]]*0.25,0.1)</f>
        <v>47</v>
      </c>
      <c r="E926">
        <v>924</v>
      </c>
      <c r="F926">
        <f t="shared" si="91"/>
        <v>93</v>
      </c>
      <c r="G926">
        <f t="shared" si="92"/>
        <v>231</v>
      </c>
      <c r="H926">
        <v>0</v>
      </c>
      <c r="J926">
        <v>924</v>
      </c>
      <c r="K926">
        <f t="shared" si="93"/>
        <v>93</v>
      </c>
      <c r="L926">
        <f t="shared" si="94"/>
        <v>231</v>
      </c>
      <c r="M926">
        <f t="shared" si="95"/>
        <v>47</v>
      </c>
      <c r="O926" s="278">
        <v>924</v>
      </c>
      <c r="P926" s="278">
        <v>0</v>
      </c>
      <c r="Q926" s="278">
        <f t="shared" si="96"/>
        <v>924</v>
      </c>
      <c r="R926" s="279">
        <v>0</v>
      </c>
    </row>
    <row r="927" spans="1:18" x14ac:dyDescent="0.25">
      <c r="A927">
        <v>925</v>
      </c>
      <c r="B927">
        <f>ROUNDUP(Commercial_Industrial_Requirements[[#This Row],[Total Parking Spaces]]*0.2,0.1)</f>
        <v>185</v>
      </c>
      <c r="C927">
        <f>ROUNDUP(Commercial_Industrial_Requirements[[#This Row],['# EV Capable Spaces]]*0.25,0.1)</f>
        <v>47</v>
      </c>
      <c r="E927">
        <v>925</v>
      </c>
      <c r="F927">
        <f t="shared" si="91"/>
        <v>93</v>
      </c>
      <c r="G927">
        <f t="shared" si="92"/>
        <v>232</v>
      </c>
      <c r="H927">
        <v>0</v>
      </c>
      <c r="J927">
        <v>925</v>
      </c>
      <c r="K927">
        <f t="shared" si="93"/>
        <v>93</v>
      </c>
      <c r="L927">
        <f t="shared" si="94"/>
        <v>232</v>
      </c>
      <c r="M927">
        <f t="shared" si="95"/>
        <v>47</v>
      </c>
      <c r="O927" s="278">
        <v>925</v>
      </c>
      <c r="P927" s="278">
        <v>0</v>
      </c>
      <c r="Q927" s="278">
        <f t="shared" si="96"/>
        <v>925</v>
      </c>
      <c r="R927" s="279">
        <v>0</v>
      </c>
    </row>
    <row r="928" spans="1:18" x14ac:dyDescent="0.25">
      <c r="A928">
        <v>926</v>
      </c>
      <c r="B928">
        <f>ROUNDUP(Commercial_Industrial_Requirements[[#This Row],[Total Parking Spaces]]*0.2,0.1)</f>
        <v>186</v>
      </c>
      <c r="C928">
        <f>ROUNDUP(Commercial_Industrial_Requirements[[#This Row],['# EV Capable Spaces]]*0.25,0.1)</f>
        <v>47</v>
      </c>
      <c r="E928">
        <v>926</v>
      </c>
      <c r="F928">
        <f t="shared" si="91"/>
        <v>93</v>
      </c>
      <c r="G928">
        <f t="shared" si="92"/>
        <v>232</v>
      </c>
      <c r="H928">
        <v>0</v>
      </c>
      <c r="J928">
        <v>926</v>
      </c>
      <c r="K928">
        <f t="shared" si="93"/>
        <v>93</v>
      </c>
      <c r="L928">
        <f t="shared" si="94"/>
        <v>232</v>
      </c>
      <c r="M928">
        <f t="shared" si="95"/>
        <v>47</v>
      </c>
      <c r="O928" s="278">
        <v>926</v>
      </c>
      <c r="P928" s="278">
        <v>0</v>
      </c>
      <c r="Q928" s="278">
        <f t="shared" si="96"/>
        <v>926</v>
      </c>
      <c r="R928" s="279">
        <v>0</v>
      </c>
    </row>
    <row r="929" spans="1:18" x14ac:dyDescent="0.25">
      <c r="A929">
        <v>927</v>
      </c>
      <c r="B929">
        <f>ROUNDUP(Commercial_Industrial_Requirements[[#This Row],[Total Parking Spaces]]*0.2,0.1)</f>
        <v>186</v>
      </c>
      <c r="C929">
        <f>ROUNDUP(Commercial_Industrial_Requirements[[#This Row],['# EV Capable Spaces]]*0.25,0.1)</f>
        <v>47</v>
      </c>
      <c r="E929">
        <v>927</v>
      </c>
      <c r="F929">
        <f t="shared" si="91"/>
        <v>93</v>
      </c>
      <c r="G929">
        <f t="shared" si="92"/>
        <v>232</v>
      </c>
      <c r="H929">
        <v>0</v>
      </c>
      <c r="J929">
        <v>927</v>
      </c>
      <c r="K929">
        <f t="shared" si="93"/>
        <v>93</v>
      </c>
      <c r="L929">
        <f t="shared" si="94"/>
        <v>232</v>
      </c>
      <c r="M929">
        <f t="shared" si="95"/>
        <v>47</v>
      </c>
      <c r="O929" s="278">
        <v>927</v>
      </c>
      <c r="P929" s="278">
        <v>0</v>
      </c>
      <c r="Q929" s="278">
        <f t="shared" si="96"/>
        <v>927</v>
      </c>
      <c r="R929" s="279">
        <v>0</v>
      </c>
    </row>
    <row r="930" spans="1:18" x14ac:dyDescent="0.25">
      <c r="A930">
        <v>928</v>
      </c>
      <c r="B930">
        <f>ROUNDUP(Commercial_Industrial_Requirements[[#This Row],[Total Parking Spaces]]*0.2,0.1)</f>
        <v>186</v>
      </c>
      <c r="C930">
        <f>ROUNDUP(Commercial_Industrial_Requirements[[#This Row],['# EV Capable Spaces]]*0.25,0.1)</f>
        <v>47</v>
      </c>
      <c r="E930">
        <v>928</v>
      </c>
      <c r="F930">
        <f t="shared" si="91"/>
        <v>93</v>
      </c>
      <c r="G930">
        <f t="shared" si="92"/>
        <v>232</v>
      </c>
      <c r="H930">
        <v>0</v>
      </c>
      <c r="J930">
        <v>928</v>
      </c>
      <c r="K930">
        <f t="shared" si="93"/>
        <v>93</v>
      </c>
      <c r="L930">
        <f t="shared" si="94"/>
        <v>232</v>
      </c>
      <c r="M930">
        <f t="shared" si="95"/>
        <v>47</v>
      </c>
      <c r="O930" s="278">
        <v>928</v>
      </c>
      <c r="P930" s="278">
        <v>0</v>
      </c>
      <c r="Q930" s="278">
        <f t="shared" si="96"/>
        <v>928</v>
      </c>
      <c r="R930" s="279">
        <v>0</v>
      </c>
    </row>
    <row r="931" spans="1:18" x14ac:dyDescent="0.25">
      <c r="A931">
        <v>929</v>
      </c>
      <c r="B931">
        <f>ROUNDUP(Commercial_Industrial_Requirements[[#This Row],[Total Parking Spaces]]*0.2,0.1)</f>
        <v>186</v>
      </c>
      <c r="C931">
        <f>ROUNDUP(Commercial_Industrial_Requirements[[#This Row],['# EV Capable Spaces]]*0.25,0.1)</f>
        <v>47</v>
      </c>
      <c r="E931">
        <v>929</v>
      </c>
      <c r="F931">
        <f t="shared" si="91"/>
        <v>93</v>
      </c>
      <c r="G931">
        <f t="shared" si="92"/>
        <v>233</v>
      </c>
      <c r="H931">
        <v>0</v>
      </c>
      <c r="J931">
        <v>929</v>
      </c>
      <c r="K931">
        <f t="shared" si="93"/>
        <v>93</v>
      </c>
      <c r="L931">
        <f t="shared" si="94"/>
        <v>233</v>
      </c>
      <c r="M931">
        <f t="shared" si="95"/>
        <v>47</v>
      </c>
      <c r="O931" s="278">
        <v>929</v>
      </c>
      <c r="P931" s="278">
        <v>0</v>
      </c>
      <c r="Q931" s="278">
        <f t="shared" si="96"/>
        <v>929</v>
      </c>
      <c r="R931" s="279">
        <v>0</v>
      </c>
    </row>
    <row r="932" spans="1:18" x14ac:dyDescent="0.25">
      <c r="A932">
        <v>930</v>
      </c>
      <c r="B932">
        <f>ROUNDUP(Commercial_Industrial_Requirements[[#This Row],[Total Parking Spaces]]*0.2,0.1)</f>
        <v>186</v>
      </c>
      <c r="C932">
        <f>ROUNDUP(Commercial_Industrial_Requirements[[#This Row],['# EV Capable Spaces]]*0.25,0.1)</f>
        <v>47</v>
      </c>
      <c r="E932">
        <v>930</v>
      </c>
      <c r="F932">
        <f t="shared" si="91"/>
        <v>93</v>
      </c>
      <c r="G932">
        <f t="shared" si="92"/>
        <v>233</v>
      </c>
      <c r="H932">
        <v>0</v>
      </c>
      <c r="J932">
        <v>930</v>
      </c>
      <c r="K932">
        <f t="shared" si="93"/>
        <v>93</v>
      </c>
      <c r="L932">
        <f t="shared" si="94"/>
        <v>233</v>
      </c>
      <c r="M932">
        <f t="shared" si="95"/>
        <v>47</v>
      </c>
      <c r="O932" s="278">
        <v>930</v>
      </c>
      <c r="P932" s="278">
        <v>0</v>
      </c>
      <c r="Q932" s="278">
        <f t="shared" si="96"/>
        <v>930</v>
      </c>
      <c r="R932" s="279">
        <v>0</v>
      </c>
    </row>
    <row r="933" spans="1:18" x14ac:dyDescent="0.25">
      <c r="A933">
        <v>931</v>
      </c>
      <c r="B933">
        <f>ROUNDUP(Commercial_Industrial_Requirements[[#This Row],[Total Parking Spaces]]*0.2,0.1)</f>
        <v>187</v>
      </c>
      <c r="C933">
        <f>ROUNDUP(Commercial_Industrial_Requirements[[#This Row],['# EV Capable Spaces]]*0.25,0.1)</f>
        <v>47</v>
      </c>
      <c r="E933">
        <v>931</v>
      </c>
      <c r="F933">
        <f t="shared" si="91"/>
        <v>94</v>
      </c>
      <c r="G933">
        <f t="shared" si="92"/>
        <v>233</v>
      </c>
      <c r="H933">
        <v>0</v>
      </c>
      <c r="J933">
        <v>931</v>
      </c>
      <c r="K933">
        <f t="shared" si="93"/>
        <v>94</v>
      </c>
      <c r="L933">
        <f t="shared" si="94"/>
        <v>233</v>
      </c>
      <c r="M933">
        <f t="shared" si="95"/>
        <v>47</v>
      </c>
      <c r="O933" s="278">
        <v>931</v>
      </c>
      <c r="P933" s="278">
        <v>0</v>
      </c>
      <c r="Q933" s="278">
        <f t="shared" si="96"/>
        <v>931</v>
      </c>
      <c r="R933" s="279">
        <v>0</v>
      </c>
    </row>
    <row r="934" spans="1:18" x14ac:dyDescent="0.25">
      <c r="A934">
        <v>932</v>
      </c>
      <c r="B934">
        <f>ROUNDUP(Commercial_Industrial_Requirements[[#This Row],[Total Parking Spaces]]*0.2,0.1)</f>
        <v>187</v>
      </c>
      <c r="C934">
        <f>ROUNDUP(Commercial_Industrial_Requirements[[#This Row],['# EV Capable Spaces]]*0.25,0.1)</f>
        <v>47</v>
      </c>
      <c r="E934">
        <v>932</v>
      </c>
      <c r="F934">
        <f t="shared" si="91"/>
        <v>94</v>
      </c>
      <c r="G934">
        <f t="shared" si="92"/>
        <v>233</v>
      </c>
      <c r="H934">
        <v>0</v>
      </c>
      <c r="J934">
        <v>932</v>
      </c>
      <c r="K934">
        <f t="shared" si="93"/>
        <v>94</v>
      </c>
      <c r="L934">
        <f t="shared" si="94"/>
        <v>233</v>
      </c>
      <c r="M934">
        <f t="shared" si="95"/>
        <v>47</v>
      </c>
      <c r="O934" s="278">
        <v>932</v>
      </c>
      <c r="P934" s="278">
        <v>0</v>
      </c>
      <c r="Q934" s="278">
        <f t="shared" si="96"/>
        <v>932</v>
      </c>
      <c r="R934" s="279">
        <v>0</v>
      </c>
    </row>
    <row r="935" spans="1:18" x14ac:dyDescent="0.25">
      <c r="A935">
        <v>933</v>
      </c>
      <c r="B935">
        <f>ROUNDUP(Commercial_Industrial_Requirements[[#This Row],[Total Parking Spaces]]*0.2,0.1)</f>
        <v>187</v>
      </c>
      <c r="C935">
        <f>ROUNDUP(Commercial_Industrial_Requirements[[#This Row],['# EV Capable Spaces]]*0.25,0.1)</f>
        <v>47</v>
      </c>
      <c r="E935">
        <v>933</v>
      </c>
      <c r="F935">
        <f t="shared" si="91"/>
        <v>94</v>
      </c>
      <c r="G935">
        <f t="shared" si="92"/>
        <v>234</v>
      </c>
      <c r="H935">
        <v>0</v>
      </c>
      <c r="J935">
        <v>933</v>
      </c>
      <c r="K935">
        <f t="shared" si="93"/>
        <v>94</v>
      </c>
      <c r="L935">
        <f t="shared" si="94"/>
        <v>234</v>
      </c>
      <c r="M935">
        <f t="shared" si="95"/>
        <v>47</v>
      </c>
      <c r="O935" s="278">
        <v>933</v>
      </c>
      <c r="P935" s="278">
        <v>0</v>
      </c>
      <c r="Q935" s="278">
        <f t="shared" si="96"/>
        <v>933</v>
      </c>
      <c r="R935" s="279">
        <v>0</v>
      </c>
    </row>
    <row r="936" spans="1:18" x14ac:dyDescent="0.25">
      <c r="A936">
        <v>934</v>
      </c>
      <c r="B936">
        <f>ROUNDUP(Commercial_Industrial_Requirements[[#This Row],[Total Parking Spaces]]*0.2,0.1)</f>
        <v>187</v>
      </c>
      <c r="C936">
        <f>ROUNDUP(Commercial_Industrial_Requirements[[#This Row],['# EV Capable Spaces]]*0.25,0.1)</f>
        <v>47</v>
      </c>
      <c r="E936">
        <v>934</v>
      </c>
      <c r="F936">
        <f t="shared" si="91"/>
        <v>94</v>
      </c>
      <c r="G936">
        <f t="shared" si="92"/>
        <v>234</v>
      </c>
      <c r="H936">
        <v>0</v>
      </c>
      <c r="J936">
        <v>934</v>
      </c>
      <c r="K936">
        <f t="shared" si="93"/>
        <v>94</v>
      </c>
      <c r="L936">
        <f t="shared" si="94"/>
        <v>234</v>
      </c>
      <c r="M936">
        <f t="shared" si="95"/>
        <v>47</v>
      </c>
      <c r="O936" s="278">
        <v>934</v>
      </c>
      <c r="P936" s="278">
        <v>0</v>
      </c>
      <c r="Q936" s="278">
        <f t="shared" si="96"/>
        <v>934</v>
      </c>
      <c r="R936" s="279">
        <v>0</v>
      </c>
    </row>
    <row r="937" spans="1:18" x14ac:dyDescent="0.25">
      <c r="A937">
        <v>935</v>
      </c>
      <c r="B937">
        <f>ROUNDUP(Commercial_Industrial_Requirements[[#This Row],[Total Parking Spaces]]*0.2,0.1)</f>
        <v>187</v>
      </c>
      <c r="C937">
        <f>ROUNDUP(Commercial_Industrial_Requirements[[#This Row],['# EV Capable Spaces]]*0.25,0.1)</f>
        <v>47</v>
      </c>
      <c r="E937">
        <v>935</v>
      </c>
      <c r="F937">
        <f t="shared" si="91"/>
        <v>94</v>
      </c>
      <c r="G937">
        <f t="shared" si="92"/>
        <v>234</v>
      </c>
      <c r="H937">
        <v>0</v>
      </c>
      <c r="J937">
        <v>935</v>
      </c>
      <c r="K937">
        <f t="shared" si="93"/>
        <v>94</v>
      </c>
      <c r="L937">
        <f t="shared" si="94"/>
        <v>234</v>
      </c>
      <c r="M937">
        <f t="shared" si="95"/>
        <v>47</v>
      </c>
      <c r="O937" s="278">
        <v>935</v>
      </c>
      <c r="P937" s="278">
        <v>0</v>
      </c>
      <c r="Q937" s="278">
        <f t="shared" si="96"/>
        <v>935</v>
      </c>
      <c r="R937" s="279">
        <v>0</v>
      </c>
    </row>
    <row r="938" spans="1:18" x14ac:dyDescent="0.25">
      <c r="A938">
        <v>936</v>
      </c>
      <c r="B938">
        <f>ROUNDUP(Commercial_Industrial_Requirements[[#This Row],[Total Parking Spaces]]*0.2,0.1)</f>
        <v>188</v>
      </c>
      <c r="C938">
        <f>ROUNDUP(Commercial_Industrial_Requirements[[#This Row],['# EV Capable Spaces]]*0.25,0.1)</f>
        <v>47</v>
      </c>
      <c r="E938">
        <v>936</v>
      </c>
      <c r="F938">
        <f t="shared" si="91"/>
        <v>94</v>
      </c>
      <c r="G938">
        <f t="shared" si="92"/>
        <v>234</v>
      </c>
      <c r="H938">
        <v>0</v>
      </c>
      <c r="J938">
        <v>936</v>
      </c>
      <c r="K938">
        <f t="shared" si="93"/>
        <v>94</v>
      </c>
      <c r="L938">
        <f t="shared" si="94"/>
        <v>234</v>
      </c>
      <c r="M938">
        <f t="shared" si="95"/>
        <v>47</v>
      </c>
      <c r="O938" s="278">
        <v>936</v>
      </c>
      <c r="P938" s="278">
        <v>0</v>
      </c>
      <c r="Q938" s="278">
        <f t="shared" si="96"/>
        <v>936</v>
      </c>
      <c r="R938" s="279">
        <v>0</v>
      </c>
    </row>
    <row r="939" spans="1:18" x14ac:dyDescent="0.25">
      <c r="A939">
        <v>937</v>
      </c>
      <c r="B939">
        <f>ROUNDUP(Commercial_Industrial_Requirements[[#This Row],[Total Parking Spaces]]*0.2,0.1)</f>
        <v>188</v>
      </c>
      <c r="C939">
        <f>ROUNDUP(Commercial_Industrial_Requirements[[#This Row],['# EV Capable Spaces]]*0.25,0.1)</f>
        <v>47</v>
      </c>
      <c r="E939">
        <v>937</v>
      </c>
      <c r="F939">
        <f t="shared" si="91"/>
        <v>94</v>
      </c>
      <c r="G939">
        <f t="shared" si="92"/>
        <v>235</v>
      </c>
      <c r="H939">
        <v>0</v>
      </c>
      <c r="J939">
        <v>937</v>
      </c>
      <c r="K939">
        <f t="shared" si="93"/>
        <v>94</v>
      </c>
      <c r="L939">
        <f t="shared" si="94"/>
        <v>235</v>
      </c>
      <c r="M939">
        <f t="shared" si="95"/>
        <v>47</v>
      </c>
      <c r="O939" s="278">
        <v>937</v>
      </c>
      <c r="P939" s="278">
        <v>0</v>
      </c>
      <c r="Q939" s="278">
        <f t="shared" si="96"/>
        <v>937</v>
      </c>
      <c r="R939" s="279">
        <v>0</v>
      </c>
    </row>
    <row r="940" spans="1:18" x14ac:dyDescent="0.25">
      <c r="A940">
        <v>938</v>
      </c>
      <c r="B940">
        <f>ROUNDUP(Commercial_Industrial_Requirements[[#This Row],[Total Parking Spaces]]*0.2,0.1)</f>
        <v>188</v>
      </c>
      <c r="C940">
        <f>ROUNDUP(Commercial_Industrial_Requirements[[#This Row],['# EV Capable Spaces]]*0.25,0.1)</f>
        <v>47</v>
      </c>
      <c r="E940">
        <v>938</v>
      </c>
      <c r="F940">
        <f t="shared" si="91"/>
        <v>94</v>
      </c>
      <c r="G940">
        <f t="shared" si="92"/>
        <v>235</v>
      </c>
      <c r="H940">
        <v>0</v>
      </c>
      <c r="J940">
        <v>938</v>
      </c>
      <c r="K940">
        <f t="shared" si="93"/>
        <v>94</v>
      </c>
      <c r="L940">
        <f t="shared" si="94"/>
        <v>235</v>
      </c>
      <c r="M940">
        <f t="shared" si="95"/>
        <v>47</v>
      </c>
      <c r="O940" s="278">
        <v>938</v>
      </c>
      <c r="P940" s="278">
        <v>0</v>
      </c>
      <c r="Q940" s="278">
        <f t="shared" si="96"/>
        <v>938</v>
      </c>
      <c r="R940" s="279">
        <v>0</v>
      </c>
    </row>
    <row r="941" spans="1:18" x14ac:dyDescent="0.25">
      <c r="A941">
        <v>939</v>
      </c>
      <c r="B941">
        <f>ROUNDUP(Commercial_Industrial_Requirements[[#This Row],[Total Parking Spaces]]*0.2,0.1)</f>
        <v>188</v>
      </c>
      <c r="C941">
        <f>ROUNDUP(Commercial_Industrial_Requirements[[#This Row],['# EV Capable Spaces]]*0.25,0.1)</f>
        <v>47</v>
      </c>
      <c r="E941">
        <v>939</v>
      </c>
      <c r="F941">
        <f t="shared" ref="F941:F1004" si="97">ROUNDUP(E941*0.1,0.1)</f>
        <v>94</v>
      </c>
      <c r="G941">
        <f t="shared" ref="G941:G1004" si="98">ROUNDUP(E941*0.25,0.1)</f>
        <v>235</v>
      </c>
      <c r="H941">
        <v>0</v>
      </c>
      <c r="J941">
        <v>939</v>
      </c>
      <c r="K941">
        <f t="shared" si="93"/>
        <v>94</v>
      </c>
      <c r="L941">
        <f t="shared" si="94"/>
        <v>235</v>
      </c>
      <c r="M941">
        <f t="shared" si="95"/>
        <v>47</v>
      </c>
      <c r="O941" s="278">
        <v>939</v>
      </c>
      <c r="P941" s="278">
        <v>0</v>
      </c>
      <c r="Q941" s="278">
        <f t="shared" si="96"/>
        <v>939</v>
      </c>
      <c r="R941" s="279">
        <v>0</v>
      </c>
    </row>
    <row r="942" spans="1:18" x14ac:dyDescent="0.25">
      <c r="A942">
        <v>940</v>
      </c>
      <c r="B942">
        <f>ROUNDUP(Commercial_Industrial_Requirements[[#This Row],[Total Parking Spaces]]*0.2,0.1)</f>
        <v>188</v>
      </c>
      <c r="C942">
        <f>ROUNDUP(Commercial_Industrial_Requirements[[#This Row],['# EV Capable Spaces]]*0.25,0.1)</f>
        <v>47</v>
      </c>
      <c r="E942">
        <v>940</v>
      </c>
      <c r="F942">
        <f t="shared" si="97"/>
        <v>94</v>
      </c>
      <c r="G942">
        <f t="shared" si="98"/>
        <v>235</v>
      </c>
      <c r="H942">
        <v>0</v>
      </c>
      <c r="J942">
        <v>940</v>
      </c>
      <c r="K942">
        <f t="shared" si="93"/>
        <v>94</v>
      </c>
      <c r="L942">
        <f t="shared" si="94"/>
        <v>235</v>
      </c>
      <c r="M942">
        <f t="shared" si="95"/>
        <v>47</v>
      </c>
      <c r="O942" s="278">
        <v>940</v>
      </c>
      <c r="P942" s="278">
        <v>0</v>
      </c>
      <c r="Q942" s="278">
        <f t="shared" si="96"/>
        <v>940</v>
      </c>
      <c r="R942" s="279">
        <v>0</v>
      </c>
    </row>
    <row r="943" spans="1:18" x14ac:dyDescent="0.25">
      <c r="A943">
        <v>941</v>
      </c>
      <c r="B943">
        <f>ROUNDUP(Commercial_Industrial_Requirements[[#This Row],[Total Parking Spaces]]*0.2,0.1)</f>
        <v>189</v>
      </c>
      <c r="C943">
        <f>ROUNDUP(Commercial_Industrial_Requirements[[#This Row],['# EV Capable Spaces]]*0.25,0.1)</f>
        <v>48</v>
      </c>
      <c r="E943">
        <v>941</v>
      </c>
      <c r="F943">
        <f t="shared" si="97"/>
        <v>95</v>
      </c>
      <c r="G943">
        <f t="shared" si="98"/>
        <v>236</v>
      </c>
      <c r="H943">
        <v>0</v>
      </c>
      <c r="J943">
        <v>941</v>
      </c>
      <c r="K943">
        <f t="shared" si="93"/>
        <v>95</v>
      </c>
      <c r="L943">
        <f t="shared" si="94"/>
        <v>236</v>
      </c>
      <c r="M943">
        <f t="shared" si="95"/>
        <v>48</v>
      </c>
      <c r="O943" s="278">
        <v>941</v>
      </c>
      <c r="P943" s="278">
        <v>0</v>
      </c>
      <c r="Q943" s="278">
        <f t="shared" si="96"/>
        <v>941</v>
      </c>
      <c r="R943" s="279">
        <v>0</v>
      </c>
    </row>
    <row r="944" spans="1:18" x14ac:dyDescent="0.25">
      <c r="A944">
        <v>942</v>
      </c>
      <c r="B944">
        <f>ROUNDUP(Commercial_Industrial_Requirements[[#This Row],[Total Parking Spaces]]*0.2,0.1)</f>
        <v>189</v>
      </c>
      <c r="C944">
        <f>ROUNDUP(Commercial_Industrial_Requirements[[#This Row],['# EV Capable Spaces]]*0.25,0.1)</f>
        <v>48</v>
      </c>
      <c r="E944">
        <v>942</v>
      </c>
      <c r="F944">
        <f t="shared" si="97"/>
        <v>95</v>
      </c>
      <c r="G944">
        <f t="shared" si="98"/>
        <v>236</v>
      </c>
      <c r="H944">
        <v>0</v>
      </c>
      <c r="J944">
        <v>942</v>
      </c>
      <c r="K944">
        <f t="shared" si="93"/>
        <v>95</v>
      </c>
      <c r="L944">
        <f t="shared" si="94"/>
        <v>236</v>
      </c>
      <c r="M944">
        <f t="shared" si="95"/>
        <v>48</v>
      </c>
      <c r="O944" s="278">
        <v>942</v>
      </c>
      <c r="P944" s="278">
        <v>0</v>
      </c>
      <c r="Q944" s="278">
        <f t="shared" si="96"/>
        <v>942</v>
      </c>
      <c r="R944" s="279">
        <v>0</v>
      </c>
    </row>
    <row r="945" spans="1:18" x14ac:dyDescent="0.25">
      <c r="A945">
        <v>943</v>
      </c>
      <c r="B945">
        <f>ROUNDUP(Commercial_Industrial_Requirements[[#This Row],[Total Parking Spaces]]*0.2,0.1)</f>
        <v>189</v>
      </c>
      <c r="C945">
        <f>ROUNDUP(Commercial_Industrial_Requirements[[#This Row],['# EV Capable Spaces]]*0.25,0.1)</f>
        <v>48</v>
      </c>
      <c r="E945">
        <v>943</v>
      </c>
      <c r="F945">
        <f t="shared" si="97"/>
        <v>95</v>
      </c>
      <c r="G945">
        <f t="shared" si="98"/>
        <v>236</v>
      </c>
      <c r="H945">
        <v>0</v>
      </c>
      <c r="J945">
        <v>943</v>
      </c>
      <c r="K945">
        <f t="shared" si="93"/>
        <v>95</v>
      </c>
      <c r="L945">
        <f t="shared" si="94"/>
        <v>236</v>
      </c>
      <c r="M945">
        <f t="shared" si="95"/>
        <v>48</v>
      </c>
      <c r="O945" s="278">
        <v>943</v>
      </c>
      <c r="P945" s="278">
        <v>0</v>
      </c>
      <c r="Q945" s="278">
        <f t="shared" si="96"/>
        <v>943</v>
      </c>
      <c r="R945" s="279">
        <v>0</v>
      </c>
    </row>
    <row r="946" spans="1:18" x14ac:dyDescent="0.25">
      <c r="A946">
        <v>944</v>
      </c>
      <c r="B946">
        <f>ROUNDUP(Commercial_Industrial_Requirements[[#This Row],[Total Parking Spaces]]*0.2,0.1)</f>
        <v>189</v>
      </c>
      <c r="C946">
        <f>ROUNDUP(Commercial_Industrial_Requirements[[#This Row],['# EV Capable Spaces]]*0.25,0.1)</f>
        <v>48</v>
      </c>
      <c r="E946">
        <v>944</v>
      </c>
      <c r="F946">
        <f t="shared" si="97"/>
        <v>95</v>
      </c>
      <c r="G946">
        <f t="shared" si="98"/>
        <v>236</v>
      </c>
      <c r="H946">
        <v>0</v>
      </c>
      <c r="J946">
        <v>944</v>
      </c>
      <c r="K946">
        <f t="shared" si="93"/>
        <v>95</v>
      </c>
      <c r="L946">
        <f t="shared" si="94"/>
        <v>236</v>
      </c>
      <c r="M946">
        <f t="shared" si="95"/>
        <v>48</v>
      </c>
      <c r="O946" s="278">
        <v>944</v>
      </c>
      <c r="P946" s="278">
        <v>0</v>
      </c>
      <c r="Q946" s="278">
        <f t="shared" si="96"/>
        <v>944</v>
      </c>
      <c r="R946" s="279">
        <v>0</v>
      </c>
    </row>
    <row r="947" spans="1:18" x14ac:dyDescent="0.25">
      <c r="A947">
        <v>945</v>
      </c>
      <c r="B947">
        <f>ROUNDUP(Commercial_Industrial_Requirements[[#This Row],[Total Parking Spaces]]*0.2,0.1)</f>
        <v>189</v>
      </c>
      <c r="C947">
        <f>ROUNDUP(Commercial_Industrial_Requirements[[#This Row],['# EV Capable Spaces]]*0.25,0.1)</f>
        <v>48</v>
      </c>
      <c r="E947">
        <v>945</v>
      </c>
      <c r="F947">
        <f t="shared" si="97"/>
        <v>95</v>
      </c>
      <c r="G947">
        <f t="shared" si="98"/>
        <v>237</v>
      </c>
      <c r="H947">
        <v>0</v>
      </c>
      <c r="J947">
        <v>945</v>
      </c>
      <c r="K947">
        <f t="shared" si="93"/>
        <v>95</v>
      </c>
      <c r="L947">
        <f t="shared" si="94"/>
        <v>237</v>
      </c>
      <c r="M947">
        <f t="shared" si="95"/>
        <v>48</v>
      </c>
      <c r="O947" s="278">
        <v>945</v>
      </c>
      <c r="P947" s="278">
        <v>0</v>
      </c>
      <c r="Q947" s="278">
        <f t="shared" si="96"/>
        <v>945</v>
      </c>
      <c r="R947" s="279">
        <v>0</v>
      </c>
    </row>
    <row r="948" spans="1:18" x14ac:dyDescent="0.25">
      <c r="A948">
        <v>946</v>
      </c>
      <c r="B948">
        <f>ROUNDUP(Commercial_Industrial_Requirements[[#This Row],[Total Parking Spaces]]*0.2,0.1)</f>
        <v>190</v>
      </c>
      <c r="C948">
        <f>ROUNDUP(Commercial_Industrial_Requirements[[#This Row],['# EV Capable Spaces]]*0.25,0.1)</f>
        <v>48</v>
      </c>
      <c r="E948">
        <v>946</v>
      </c>
      <c r="F948">
        <f t="shared" si="97"/>
        <v>95</v>
      </c>
      <c r="G948">
        <f t="shared" si="98"/>
        <v>237</v>
      </c>
      <c r="H948">
        <v>0</v>
      </c>
      <c r="J948">
        <v>946</v>
      </c>
      <c r="K948">
        <f t="shared" si="93"/>
        <v>95</v>
      </c>
      <c r="L948">
        <f t="shared" si="94"/>
        <v>237</v>
      </c>
      <c r="M948">
        <f t="shared" si="95"/>
        <v>48</v>
      </c>
      <c r="O948" s="278">
        <v>946</v>
      </c>
      <c r="P948" s="278">
        <v>0</v>
      </c>
      <c r="Q948" s="278">
        <f t="shared" si="96"/>
        <v>946</v>
      </c>
      <c r="R948" s="279">
        <v>0</v>
      </c>
    </row>
    <row r="949" spans="1:18" x14ac:dyDescent="0.25">
      <c r="A949">
        <v>947</v>
      </c>
      <c r="B949">
        <f>ROUNDUP(Commercial_Industrial_Requirements[[#This Row],[Total Parking Spaces]]*0.2,0.1)</f>
        <v>190</v>
      </c>
      <c r="C949">
        <f>ROUNDUP(Commercial_Industrial_Requirements[[#This Row],['# EV Capable Spaces]]*0.25,0.1)</f>
        <v>48</v>
      </c>
      <c r="E949">
        <v>947</v>
      </c>
      <c r="F949">
        <f t="shared" si="97"/>
        <v>95</v>
      </c>
      <c r="G949">
        <f t="shared" si="98"/>
        <v>237</v>
      </c>
      <c r="H949">
        <v>0</v>
      </c>
      <c r="J949">
        <v>947</v>
      </c>
      <c r="K949">
        <f t="shared" si="93"/>
        <v>95</v>
      </c>
      <c r="L949">
        <f t="shared" si="94"/>
        <v>237</v>
      </c>
      <c r="M949">
        <f t="shared" si="95"/>
        <v>48</v>
      </c>
      <c r="O949" s="278">
        <v>947</v>
      </c>
      <c r="P949" s="278">
        <v>0</v>
      </c>
      <c r="Q949" s="278">
        <f t="shared" si="96"/>
        <v>947</v>
      </c>
      <c r="R949" s="279">
        <v>0</v>
      </c>
    </row>
    <row r="950" spans="1:18" x14ac:dyDescent="0.25">
      <c r="A950">
        <v>948</v>
      </c>
      <c r="B950">
        <f>ROUNDUP(Commercial_Industrial_Requirements[[#This Row],[Total Parking Spaces]]*0.2,0.1)</f>
        <v>190</v>
      </c>
      <c r="C950">
        <f>ROUNDUP(Commercial_Industrial_Requirements[[#This Row],['# EV Capable Spaces]]*0.25,0.1)</f>
        <v>48</v>
      </c>
      <c r="E950">
        <v>948</v>
      </c>
      <c r="F950">
        <f t="shared" si="97"/>
        <v>95</v>
      </c>
      <c r="G950">
        <f t="shared" si="98"/>
        <v>237</v>
      </c>
      <c r="H950">
        <v>0</v>
      </c>
      <c r="J950">
        <v>948</v>
      </c>
      <c r="K950">
        <f t="shared" si="93"/>
        <v>95</v>
      </c>
      <c r="L950">
        <f t="shared" si="94"/>
        <v>237</v>
      </c>
      <c r="M950">
        <f t="shared" si="95"/>
        <v>48</v>
      </c>
      <c r="O950" s="278">
        <v>948</v>
      </c>
      <c r="P950" s="278">
        <v>0</v>
      </c>
      <c r="Q950" s="278">
        <f t="shared" si="96"/>
        <v>948</v>
      </c>
      <c r="R950" s="279">
        <v>0</v>
      </c>
    </row>
    <row r="951" spans="1:18" x14ac:dyDescent="0.25">
      <c r="A951">
        <v>949</v>
      </c>
      <c r="B951">
        <f>ROUNDUP(Commercial_Industrial_Requirements[[#This Row],[Total Parking Spaces]]*0.2,0.1)</f>
        <v>190</v>
      </c>
      <c r="C951">
        <f>ROUNDUP(Commercial_Industrial_Requirements[[#This Row],['# EV Capable Spaces]]*0.25,0.1)</f>
        <v>48</v>
      </c>
      <c r="E951">
        <v>949</v>
      </c>
      <c r="F951">
        <f t="shared" si="97"/>
        <v>95</v>
      </c>
      <c r="G951">
        <f t="shared" si="98"/>
        <v>238</v>
      </c>
      <c r="H951">
        <v>0</v>
      </c>
      <c r="J951">
        <v>949</v>
      </c>
      <c r="K951">
        <f t="shared" si="93"/>
        <v>95</v>
      </c>
      <c r="L951">
        <f t="shared" si="94"/>
        <v>238</v>
      </c>
      <c r="M951">
        <f t="shared" si="95"/>
        <v>48</v>
      </c>
      <c r="O951" s="278">
        <v>949</v>
      </c>
      <c r="P951" s="278">
        <v>0</v>
      </c>
      <c r="Q951" s="278">
        <f t="shared" si="96"/>
        <v>949</v>
      </c>
      <c r="R951" s="279">
        <v>0</v>
      </c>
    </row>
    <row r="952" spans="1:18" x14ac:dyDescent="0.25">
      <c r="A952">
        <v>950</v>
      </c>
      <c r="B952">
        <f>ROUNDUP(Commercial_Industrial_Requirements[[#This Row],[Total Parking Spaces]]*0.2,0.1)</f>
        <v>190</v>
      </c>
      <c r="C952">
        <f>ROUNDUP(Commercial_Industrial_Requirements[[#This Row],['# EV Capable Spaces]]*0.25,0.1)</f>
        <v>48</v>
      </c>
      <c r="E952">
        <v>950</v>
      </c>
      <c r="F952">
        <f t="shared" si="97"/>
        <v>95</v>
      </c>
      <c r="G952">
        <f t="shared" si="98"/>
        <v>238</v>
      </c>
      <c r="H952">
        <v>0</v>
      </c>
      <c r="J952">
        <v>950</v>
      </c>
      <c r="K952">
        <f t="shared" si="93"/>
        <v>95</v>
      </c>
      <c r="L952">
        <f t="shared" si="94"/>
        <v>238</v>
      </c>
      <c r="M952">
        <f t="shared" si="95"/>
        <v>48</v>
      </c>
      <c r="O952" s="278">
        <v>950</v>
      </c>
      <c r="P952" s="278">
        <v>0</v>
      </c>
      <c r="Q952" s="278">
        <f t="shared" si="96"/>
        <v>950</v>
      </c>
      <c r="R952" s="279">
        <v>0</v>
      </c>
    </row>
    <row r="953" spans="1:18" x14ac:dyDescent="0.25">
      <c r="A953">
        <v>951</v>
      </c>
      <c r="B953">
        <f>ROUNDUP(Commercial_Industrial_Requirements[[#This Row],[Total Parking Spaces]]*0.2,0.1)</f>
        <v>191</v>
      </c>
      <c r="C953">
        <f>ROUNDUP(Commercial_Industrial_Requirements[[#This Row],['# EV Capable Spaces]]*0.25,0.1)</f>
        <v>48</v>
      </c>
      <c r="E953">
        <v>951</v>
      </c>
      <c r="F953">
        <f t="shared" si="97"/>
        <v>96</v>
      </c>
      <c r="G953">
        <f t="shared" si="98"/>
        <v>238</v>
      </c>
      <c r="H953">
        <v>0</v>
      </c>
      <c r="J953">
        <v>951</v>
      </c>
      <c r="K953">
        <f t="shared" si="93"/>
        <v>96</v>
      </c>
      <c r="L953">
        <f t="shared" si="94"/>
        <v>238</v>
      </c>
      <c r="M953">
        <f t="shared" si="95"/>
        <v>48</v>
      </c>
      <c r="O953" s="278">
        <v>951</v>
      </c>
      <c r="P953" s="278">
        <v>0</v>
      </c>
      <c r="Q953" s="278">
        <f t="shared" si="96"/>
        <v>951</v>
      </c>
      <c r="R953" s="279">
        <v>0</v>
      </c>
    </row>
    <row r="954" spans="1:18" x14ac:dyDescent="0.25">
      <c r="A954">
        <v>952</v>
      </c>
      <c r="B954">
        <f>ROUNDUP(Commercial_Industrial_Requirements[[#This Row],[Total Parking Spaces]]*0.2,0.1)</f>
        <v>191</v>
      </c>
      <c r="C954">
        <f>ROUNDUP(Commercial_Industrial_Requirements[[#This Row],['# EV Capable Spaces]]*0.25,0.1)</f>
        <v>48</v>
      </c>
      <c r="E954">
        <v>952</v>
      </c>
      <c r="F954">
        <f t="shared" si="97"/>
        <v>96</v>
      </c>
      <c r="G954">
        <f t="shared" si="98"/>
        <v>238</v>
      </c>
      <c r="H954">
        <v>0</v>
      </c>
      <c r="J954">
        <v>952</v>
      </c>
      <c r="K954">
        <f t="shared" si="93"/>
        <v>96</v>
      </c>
      <c r="L954">
        <f t="shared" si="94"/>
        <v>238</v>
      </c>
      <c r="M954">
        <f t="shared" si="95"/>
        <v>48</v>
      </c>
      <c r="O954" s="278">
        <v>952</v>
      </c>
      <c r="P954" s="278">
        <v>0</v>
      </c>
      <c r="Q954" s="278">
        <f t="shared" si="96"/>
        <v>952</v>
      </c>
      <c r="R954" s="279">
        <v>0</v>
      </c>
    </row>
    <row r="955" spans="1:18" x14ac:dyDescent="0.25">
      <c r="A955">
        <v>953</v>
      </c>
      <c r="B955">
        <f>ROUNDUP(Commercial_Industrial_Requirements[[#This Row],[Total Parking Spaces]]*0.2,0.1)</f>
        <v>191</v>
      </c>
      <c r="C955">
        <f>ROUNDUP(Commercial_Industrial_Requirements[[#This Row],['# EV Capable Spaces]]*0.25,0.1)</f>
        <v>48</v>
      </c>
      <c r="E955">
        <v>953</v>
      </c>
      <c r="F955">
        <f t="shared" si="97"/>
        <v>96</v>
      </c>
      <c r="G955">
        <f t="shared" si="98"/>
        <v>239</v>
      </c>
      <c r="H955">
        <v>0</v>
      </c>
      <c r="J955">
        <v>953</v>
      </c>
      <c r="K955">
        <f t="shared" si="93"/>
        <v>96</v>
      </c>
      <c r="L955">
        <f t="shared" si="94"/>
        <v>239</v>
      </c>
      <c r="M955">
        <f t="shared" si="95"/>
        <v>48</v>
      </c>
      <c r="O955" s="278">
        <v>953</v>
      </c>
      <c r="P955" s="278">
        <v>0</v>
      </c>
      <c r="Q955" s="278">
        <f t="shared" si="96"/>
        <v>953</v>
      </c>
      <c r="R955" s="279">
        <v>0</v>
      </c>
    </row>
    <row r="956" spans="1:18" x14ac:dyDescent="0.25">
      <c r="A956">
        <v>954</v>
      </c>
      <c r="B956">
        <f>ROUNDUP(Commercial_Industrial_Requirements[[#This Row],[Total Parking Spaces]]*0.2,0.1)</f>
        <v>191</v>
      </c>
      <c r="C956">
        <f>ROUNDUP(Commercial_Industrial_Requirements[[#This Row],['# EV Capable Spaces]]*0.25,0.1)</f>
        <v>48</v>
      </c>
      <c r="E956">
        <v>954</v>
      </c>
      <c r="F956">
        <f t="shared" si="97"/>
        <v>96</v>
      </c>
      <c r="G956">
        <f t="shared" si="98"/>
        <v>239</v>
      </c>
      <c r="H956">
        <v>0</v>
      </c>
      <c r="J956">
        <v>954</v>
      </c>
      <c r="K956">
        <f t="shared" si="93"/>
        <v>96</v>
      </c>
      <c r="L956">
        <f t="shared" si="94"/>
        <v>239</v>
      </c>
      <c r="M956">
        <f t="shared" si="95"/>
        <v>48</v>
      </c>
      <c r="O956" s="278">
        <v>954</v>
      </c>
      <c r="P956" s="278">
        <v>0</v>
      </c>
      <c r="Q956" s="278">
        <f t="shared" si="96"/>
        <v>954</v>
      </c>
      <c r="R956" s="279">
        <v>0</v>
      </c>
    </row>
    <row r="957" spans="1:18" x14ac:dyDescent="0.25">
      <c r="A957">
        <v>955</v>
      </c>
      <c r="B957">
        <f>ROUNDUP(Commercial_Industrial_Requirements[[#This Row],[Total Parking Spaces]]*0.2,0.1)</f>
        <v>191</v>
      </c>
      <c r="C957">
        <f>ROUNDUP(Commercial_Industrial_Requirements[[#This Row],['# EV Capable Spaces]]*0.25,0.1)</f>
        <v>48</v>
      </c>
      <c r="E957">
        <v>955</v>
      </c>
      <c r="F957">
        <f t="shared" si="97"/>
        <v>96</v>
      </c>
      <c r="G957">
        <f t="shared" si="98"/>
        <v>239</v>
      </c>
      <c r="H957">
        <v>0</v>
      </c>
      <c r="J957">
        <v>955</v>
      </c>
      <c r="K957">
        <f t="shared" si="93"/>
        <v>96</v>
      </c>
      <c r="L957">
        <f t="shared" si="94"/>
        <v>239</v>
      </c>
      <c r="M957">
        <f t="shared" si="95"/>
        <v>48</v>
      </c>
      <c r="O957" s="278">
        <v>955</v>
      </c>
      <c r="P957" s="278">
        <v>0</v>
      </c>
      <c r="Q957" s="278">
        <f t="shared" si="96"/>
        <v>955</v>
      </c>
      <c r="R957" s="279">
        <v>0</v>
      </c>
    </row>
    <row r="958" spans="1:18" x14ac:dyDescent="0.25">
      <c r="A958">
        <v>956</v>
      </c>
      <c r="B958">
        <f>ROUNDUP(Commercial_Industrial_Requirements[[#This Row],[Total Parking Spaces]]*0.2,0.1)</f>
        <v>192</v>
      </c>
      <c r="C958">
        <f>ROUNDUP(Commercial_Industrial_Requirements[[#This Row],['# EV Capable Spaces]]*0.25,0.1)</f>
        <v>48</v>
      </c>
      <c r="E958">
        <v>956</v>
      </c>
      <c r="F958">
        <f t="shared" si="97"/>
        <v>96</v>
      </c>
      <c r="G958">
        <f t="shared" si="98"/>
        <v>239</v>
      </c>
      <c r="H958">
        <v>0</v>
      </c>
      <c r="J958">
        <v>956</v>
      </c>
      <c r="K958">
        <f t="shared" si="93"/>
        <v>96</v>
      </c>
      <c r="L958">
        <f t="shared" si="94"/>
        <v>239</v>
      </c>
      <c r="M958">
        <f t="shared" si="95"/>
        <v>48</v>
      </c>
      <c r="O958" s="278">
        <v>956</v>
      </c>
      <c r="P958" s="278">
        <v>0</v>
      </c>
      <c r="Q958" s="278">
        <f t="shared" si="96"/>
        <v>956</v>
      </c>
      <c r="R958" s="279">
        <v>0</v>
      </c>
    </row>
    <row r="959" spans="1:18" x14ac:dyDescent="0.25">
      <c r="A959">
        <v>957</v>
      </c>
      <c r="B959">
        <f>ROUNDUP(Commercial_Industrial_Requirements[[#This Row],[Total Parking Spaces]]*0.2,0.1)</f>
        <v>192</v>
      </c>
      <c r="C959">
        <f>ROUNDUP(Commercial_Industrial_Requirements[[#This Row],['# EV Capable Spaces]]*0.25,0.1)</f>
        <v>48</v>
      </c>
      <c r="E959">
        <v>957</v>
      </c>
      <c r="F959">
        <f t="shared" si="97"/>
        <v>96</v>
      </c>
      <c r="G959">
        <f t="shared" si="98"/>
        <v>240</v>
      </c>
      <c r="H959">
        <v>0</v>
      </c>
      <c r="J959">
        <v>957</v>
      </c>
      <c r="K959">
        <f t="shared" si="93"/>
        <v>96</v>
      </c>
      <c r="L959">
        <f t="shared" si="94"/>
        <v>240</v>
      </c>
      <c r="M959">
        <f t="shared" si="95"/>
        <v>48</v>
      </c>
      <c r="O959" s="278">
        <v>957</v>
      </c>
      <c r="P959" s="278">
        <v>0</v>
      </c>
      <c r="Q959" s="278">
        <f t="shared" si="96"/>
        <v>957</v>
      </c>
      <c r="R959" s="279">
        <v>0</v>
      </c>
    </row>
    <row r="960" spans="1:18" x14ac:dyDescent="0.25">
      <c r="A960">
        <v>958</v>
      </c>
      <c r="B960">
        <f>ROUNDUP(Commercial_Industrial_Requirements[[#This Row],[Total Parking Spaces]]*0.2,0.1)</f>
        <v>192</v>
      </c>
      <c r="C960">
        <f>ROUNDUP(Commercial_Industrial_Requirements[[#This Row],['# EV Capable Spaces]]*0.25,0.1)</f>
        <v>48</v>
      </c>
      <c r="E960">
        <v>958</v>
      </c>
      <c r="F960">
        <f t="shared" si="97"/>
        <v>96</v>
      </c>
      <c r="G960">
        <f t="shared" si="98"/>
        <v>240</v>
      </c>
      <c r="H960">
        <v>0</v>
      </c>
      <c r="J960">
        <v>958</v>
      </c>
      <c r="K960">
        <f t="shared" si="93"/>
        <v>96</v>
      </c>
      <c r="L960">
        <f t="shared" si="94"/>
        <v>240</v>
      </c>
      <c r="M960">
        <f t="shared" si="95"/>
        <v>48</v>
      </c>
      <c r="O960" s="278">
        <v>958</v>
      </c>
      <c r="P960" s="278">
        <v>0</v>
      </c>
      <c r="Q960" s="278">
        <f t="shared" si="96"/>
        <v>958</v>
      </c>
      <c r="R960" s="279">
        <v>0</v>
      </c>
    </row>
    <row r="961" spans="1:18" x14ac:dyDescent="0.25">
      <c r="A961">
        <v>959</v>
      </c>
      <c r="B961">
        <f>ROUNDUP(Commercial_Industrial_Requirements[[#This Row],[Total Parking Spaces]]*0.2,0.1)</f>
        <v>192</v>
      </c>
      <c r="C961">
        <f>ROUNDUP(Commercial_Industrial_Requirements[[#This Row],['# EV Capable Spaces]]*0.25,0.1)</f>
        <v>48</v>
      </c>
      <c r="E961">
        <v>959</v>
      </c>
      <c r="F961">
        <f t="shared" si="97"/>
        <v>96</v>
      </c>
      <c r="G961">
        <f t="shared" si="98"/>
        <v>240</v>
      </c>
      <c r="H961">
        <v>0</v>
      </c>
      <c r="J961">
        <v>959</v>
      </c>
      <c r="K961">
        <f t="shared" si="93"/>
        <v>96</v>
      </c>
      <c r="L961">
        <f t="shared" si="94"/>
        <v>240</v>
      </c>
      <c r="M961">
        <f t="shared" si="95"/>
        <v>48</v>
      </c>
      <c r="O961" s="278">
        <v>959</v>
      </c>
      <c r="P961" s="278">
        <v>0</v>
      </c>
      <c r="Q961" s="278">
        <f t="shared" si="96"/>
        <v>959</v>
      </c>
      <c r="R961" s="279">
        <v>0</v>
      </c>
    </row>
    <row r="962" spans="1:18" x14ac:dyDescent="0.25">
      <c r="A962">
        <v>960</v>
      </c>
      <c r="B962">
        <f>ROUNDUP(Commercial_Industrial_Requirements[[#This Row],[Total Parking Spaces]]*0.2,0.1)</f>
        <v>192</v>
      </c>
      <c r="C962">
        <f>ROUNDUP(Commercial_Industrial_Requirements[[#This Row],['# EV Capable Spaces]]*0.25,0.1)</f>
        <v>48</v>
      </c>
      <c r="E962">
        <v>960</v>
      </c>
      <c r="F962">
        <f t="shared" si="97"/>
        <v>96</v>
      </c>
      <c r="G962">
        <f t="shared" si="98"/>
        <v>240</v>
      </c>
      <c r="H962">
        <v>0</v>
      </c>
      <c r="J962">
        <v>960</v>
      </c>
      <c r="K962">
        <f t="shared" si="93"/>
        <v>96</v>
      </c>
      <c r="L962">
        <f t="shared" si="94"/>
        <v>240</v>
      </c>
      <c r="M962">
        <f t="shared" si="95"/>
        <v>48</v>
      </c>
      <c r="O962" s="278">
        <v>960</v>
      </c>
      <c r="P962" s="278">
        <v>0</v>
      </c>
      <c r="Q962" s="278">
        <f t="shared" si="96"/>
        <v>960</v>
      </c>
      <c r="R962" s="279">
        <v>0</v>
      </c>
    </row>
    <row r="963" spans="1:18" x14ac:dyDescent="0.25">
      <c r="A963">
        <v>961</v>
      </c>
      <c r="B963">
        <f>ROUNDUP(Commercial_Industrial_Requirements[[#This Row],[Total Parking Spaces]]*0.2,0.1)</f>
        <v>193</v>
      </c>
      <c r="C963">
        <f>ROUNDUP(Commercial_Industrial_Requirements[[#This Row],['# EV Capable Spaces]]*0.25,0.1)</f>
        <v>49</v>
      </c>
      <c r="E963">
        <v>961</v>
      </c>
      <c r="F963">
        <f t="shared" si="97"/>
        <v>97</v>
      </c>
      <c r="G963">
        <f t="shared" si="98"/>
        <v>241</v>
      </c>
      <c r="H963">
        <v>0</v>
      </c>
      <c r="J963">
        <v>961</v>
      </c>
      <c r="K963">
        <f t="shared" si="93"/>
        <v>97</v>
      </c>
      <c r="L963">
        <f t="shared" si="94"/>
        <v>241</v>
      </c>
      <c r="M963">
        <f t="shared" si="95"/>
        <v>49</v>
      </c>
      <c r="O963" s="278">
        <v>961</v>
      </c>
      <c r="P963" s="278">
        <v>0</v>
      </c>
      <c r="Q963" s="278">
        <f t="shared" si="96"/>
        <v>961</v>
      </c>
      <c r="R963" s="279">
        <v>0</v>
      </c>
    </row>
    <row r="964" spans="1:18" x14ac:dyDescent="0.25">
      <c r="A964">
        <v>962</v>
      </c>
      <c r="B964">
        <f>ROUNDUP(Commercial_Industrial_Requirements[[#This Row],[Total Parking Spaces]]*0.2,0.1)</f>
        <v>193</v>
      </c>
      <c r="C964">
        <f>ROUNDUP(Commercial_Industrial_Requirements[[#This Row],['# EV Capable Spaces]]*0.25,0.1)</f>
        <v>49</v>
      </c>
      <c r="E964">
        <v>962</v>
      </c>
      <c r="F964">
        <f t="shared" si="97"/>
        <v>97</v>
      </c>
      <c r="G964">
        <f t="shared" si="98"/>
        <v>241</v>
      </c>
      <c r="H964">
        <v>0</v>
      </c>
      <c r="J964">
        <v>962</v>
      </c>
      <c r="K964">
        <f t="shared" si="93"/>
        <v>97</v>
      </c>
      <c r="L964">
        <f t="shared" si="94"/>
        <v>241</v>
      </c>
      <c r="M964">
        <f t="shared" si="95"/>
        <v>49</v>
      </c>
      <c r="O964" s="278">
        <v>962</v>
      </c>
      <c r="P964" s="278">
        <v>0</v>
      </c>
      <c r="Q964" s="278">
        <f t="shared" si="96"/>
        <v>962</v>
      </c>
      <c r="R964" s="279">
        <v>0</v>
      </c>
    </row>
    <row r="965" spans="1:18" x14ac:dyDescent="0.25">
      <c r="A965">
        <v>963</v>
      </c>
      <c r="B965">
        <f>ROUNDUP(Commercial_Industrial_Requirements[[#This Row],[Total Parking Spaces]]*0.2,0.1)</f>
        <v>193</v>
      </c>
      <c r="C965">
        <f>ROUNDUP(Commercial_Industrial_Requirements[[#This Row],['# EV Capable Spaces]]*0.25,0.1)</f>
        <v>49</v>
      </c>
      <c r="E965">
        <v>963</v>
      </c>
      <c r="F965">
        <f t="shared" si="97"/>
        <v>97</v>
      </c>
      <c r="G965">
        <f t="shared" si="98"/>
        <v>241</v>
      </c>
      <c r="H965">
        <v>0</v>
      </c>
      <c r="J965">
        <v>963</v>
      </c>
      <c r="K965">
        <f t="shared" si="93"/>
        <v>97</v>
      </c>
      <c r="L965">
        <f t="shared" si="94"/>
        <v>241</v>
      </c>
      <c r="M965">
        <f t="shared" si="95"/>
        <v>49</v>
      </c>
      <c r="O965" s="278">
        <v>963</v>
      </c>
      <c r="P965" s="278">
        <v>0</v>
      </c>
      <c r="Q965" s="278">
        <f t="shared" si="96"/>
        <v>963</v>
      </c>
      <c r="R965" s="279">
        <v>0</v>
      </c>
    </row>
    <row r="966" spans="1:18" x14ac:dyDescent="0.25">
      <c r="A966">
        <v>964</v>
      </c>
      <c r="B966">
        <f>ROUNDUP(Commercial_Industrial_Requirements[[#This Row],[Total Parking Spaces]]*0.2,0.1)</f>
        <v>193</v>
      </c>
      <c r="C966">
        <f>ROUNDUP(Commercial_Industrial_Requirements[[#This Row],['# EV Capable Spaces]]*0.25,0.1)</f>
        <v>49</v>
      </c>
      <c r="E966">
        <v>964</v>
      </c>
      <c r="F966">
        <f t="shared" si="97"/>
        <v>97</v>
      </c>
      <c r="G966">
        <f t="shared" si="98"/>
        <v>241</v>
      </c>
      <c r="H966">
        <v>0</v>
      </c>
      <c r="J966">
        <v>964</v>
      </c>
      <c r="K966">
        <f t="shared" si="93"/>
        <v>97</v>
      </c>
      <c r="L966">
        <f t="shared" si="94"/>
        <v>241</v>
      </c>
      <c r="M966">
        <f t="shared" si="95"/>
        <v>49</v>
      </c>
      <c r="O966" s="278">
        <v>964</v>
      </c>
      <c r="P966" s="278">
        <v>0</v>
      </c>
      <c r="Q966" s="278">
        <f t="shared" si="96"/>
        <v>964</v>
      </c>
      <c r="R966" s="279">
        <v>0</v>
      </c>
    </row>
    <row r="967" spans="1:18" x14ac:dyDescent="0.25">
      <c r="A967">
        <v>965</v>
      </c>
      <c r="B967">
        <f>ROUNDUP(Commercial_Industrial_Requirements[[#This Row],[Total Parking Spaces]]*0.2,0.1)</f>
        <v>193</v>
      </c>
      <c r="C967">
        <f>ROUNDUP(Commercial_Industrial_Requirements[[#This Row],['# EV Capable Spaces]]*0.25,0.1)</f>
        <v>49</v>
      </c>
      <c r="E967">
        <v>965</v>
      </c>
      <c r="F967">
        <f t="shared" si="97"/>
        <v>97</v>
      </c>
      <c r="G967">
        <f t="shared" si="98"/>
        <v>242</v>
      </c>
      <c r="H967">
        <v>0</v>
      </c>
      <c r="J967">
        <v>965</v>
      </c>
      <c r="K967">
        <f t="shared" si="93"/>
        <v>97</v>
      </c>
      <c r="L967">
        <f t="shared" si="94"/>
        <v>242</v>
      </c>
      <c r="M967">
        <f t="shared" si="95"/>
        <v>49</v>
      </c>
      <c r="O967" s="278">
        <v>965</v>
      </c>
      <c r="P967" s="278">
        <v>0</v>
      </c>
      <c r="Q967" s="278">
        <f t="shared" si="96"/>
        <v>965</v>
      </c>
      <c r="R967" s="279">
        <v>0</v>
      </c>
    </row>
    <row r="968" spans="1:18" x14ac:dyDescent="0.25">
      <c r="A968">
        <v>966</v>
      </c>
      <c r="B968">
        <f>ROUNDUP(Commercial_Industrial_Requirements[[#This Row],[Total Parking Spaces]]*0.2,0.1)</f>
        <v>194</v>
      </c>
      <c r="C968">
        <f>ROUNDUP(Commercial_Industrial_Requirements[[#This Row],['# EV Capable Spaces]]*0.25,0.1)</f>
        <v>49</v>
      </c>
      <c r="E968">
        <v>966</v>
      </c>
      <c r="F968">
        <f t="shared" si="97"/>
        <v>97</v>
      </c>
      <c r="G968">
        <f t="shared" si="98"/>
        <v>242</v>
      </c>
      <c r="H968">
        <v>0</v>
      </c>
      <c r="J968">
        <v>966</v>
      </c>
      <c r="K968">
        <f t="shared" si="93"/>
        <v>97</v>
      </c>
      <c r="L968">
        <f t="shared" si="94"/>
        <v>242</v>
      </c>
      <c r="M968">
        <f t="shared" si="95"/>
        <v>49</v>
      </c>
      <c r="O968" s="278">
        <v>966</v>
      </c>
      <c r="P968" s="278">
        <v>0</v>
      </c>
      <c r="Q968" s="278">
        <f t="shared" si="96"/>
        <v>966</v>
      </c>
      <c r="R968" s="279">
        <v>0</v>
      </c>
    </row>
    <row r="969" spans="1:18" x14ac:dyDescent="0.25">
      <c r="A969">
        <v>967</v>
      </c>
      <c r="B969">
        <f>ROUNDUP(Commercial_Industrial_Requirements[[#This Row],[Total Parking Spaces]]*0.2,0.1)</f>
        <v>194</v>
      </c>
      <c r="C969">
        <f>ROUNDUP(Commercial_Industrial_Requirements[[#This Row],['# EV Capable Spaces]]*0.25,0.1)</f>
        <v>49</v>
      </c>
      <c r="E969">
        <v>967</v>
      </c>
      <c r="F969">
        <f t="shared" si="97"/>
        <v>97</v>
      </c>
      <c r="G969">
        <f t="shared" si="98"/>
        <v>242</v>
      </c>
      <c r="H969">
        <v>0</v>
      </c>
      <c r="J969">
        <v>967</v>
      </c>
      <c r="K969">
        <f t="shared" si="93"/>
        <v>97</v>
      </c>
      <c r="L969">
        <f t="shared" si="94"/>
        <v>242</v>
      </c>
      <c r="M969">
        <f t="shared" si="95"/>
        <v>49</v>
      </c>
      <c r="O969" s="278">
        <v>967</v>
      </c>
      <c r="P969" s="278">
        <v>0</v>
      </c>
      <c r="Q969" s="278">
        <f t="shared" si="96"/>
        <v>967</v>
      </c>
      <c r="R969" s="279">
        <v>0</v>
      </c>
    </row>
    <row r="970" spans="1:18" x14ac:dyDescent="0.25">
      <c r="A970">
        <v>968</v>
      </c>
      <c r="B970">
        <f>ROUNDUP(Commercial_Industrial_Requirements[[#This Row],[Total Parking Spaces]]*0.2,0.1)</f>
        <v>194</v>
      </c>
      <c r="C970">
        <f>ROUNDUP(Commercial_Industrial_Requirements[[#This Row],['# EV Capable Spaces]]*0.25,0.1)</f>
        <v>49</v>
      </c>
      <c r="E970">
        <v>968</v>
      </c>
      <c r="F970">
        <f t="shared" si="97"/>
        <v>97</v>
      </c>
      <c r="G970">
        <f t="shared" si="98"/>
        <v>242</v>
      </c>
      <c r="H970">
        <v>0</v>
      </c>
      <c r="J970">
        <v>968</v>
      </c>
      <c r="K970">
        <f t="shared" ref="K970:K1033" si="99">ROUNDUP(J970*0.1,0.1)</f>
        <v>97</v>
      </c>
      <c r="L970">
        <f t="shared" ref="L970:L1033" si="100">ROUNDUP(J970*0.25,0.1)</f>
        <v>242</v>
      </c>
      <c r="M970">
        <f t="shared" ref="M970:M1033" si="101">ROUNDUP(J970*0.05,0.1)</f>
        <v>49</v>
      </c>
      <c r="O970" s="278">
        <v>968</v>
      </c>
      <c r="P970" s="278">
        <v>0</v>
      </c>
      <c r="Q970" s="278">
        <f t="shared" si="96"/>
        <v>968</v>
      </c>
      <c r="R970" s="279">
        <v>0</v>
      </c>
    </row>
    <row r="971" spans="1:18" x14ac:dyDescent="0.25">
      <c r="A971">
        <v>969</v>
      </c>
      <c r="B971">
        <f>ROUNDUP(Commercial_Industrial_Requirements[[#This Row],[Total Parking Spaces]]*0.2,0.1)</f>
        <v>194</v>
      </c>
      <c r="C971">
        <f>ROUNDUP(Commercial_Industrial_Requirements[[#This Row],['# EV Capable Spaces]]*0.25,0.1)</f>
        <v>49</v>
      </c>
      <c r="E971">
        <v>969</v>
      </c>
      <c r="F971">
        <f t="shared" si="97"/>
        <v>97</v>
      </c>
      <c r="G971">
        <f t="shared" si="98"/>
        <v>243</v>
      </c>
      <c r="H971">
        <v>0</v>
      </c>
      <c r="J971">
        <v>969</v>
      </c>
      <c r="K971">
        <f t="shared" si="99"/>
        <v>97</v>
      </c>
      <c r="L971">
        <f t="shared" si="100"/>
        <v>243</v>
      </c>
      <c r="M971">
        <f t="shared" si="101"/>
        <v>49</v>
      </c>
      <c r="O971" s="278">
        <v>969</v>
      </c>
      <c r="P971" s="278">
        <v>0</v>
      </c>
      <c r="Q971" s="278">
        <f t="shared" si="96"/>
        <v>969</v>
      </c>
      <c r="R971" s="279">
        <v>0</v>
      </c>
    </row>
    <row r="972" spans="1:18" x14ac:dyDescent="0.25">
      <c r="A972">
        <v>970</v>
      </c>
      <c r="B972">
        <f>ROUNDUP(Commercial_Industrial_Requirements[[#This Row],[Total Parking Spaces]]*0.2,0.1)</f>
        <v>194</v>
      </c>
      <c r="C972">
        <f>ROUNDUP(Commercial_Industrial_Requirements[[#This Row],['# EV Capable Spaces]]*0.25,0.1)</f>
        <v>49</v>
      </c>
      <c r="E972">
        <v>970</v>
      </c>
      <c r="F972">
        <f t="shared" si="97"/>
        <v>97</v>
      </c>
      <c r="G972">
        <f t="shared" si="98"/>
        <v>243</v>
      </c>
      <c r="H972">
        <v>0</v>
      </c>
      <c r="J972">
        <v>970</v>
      </c>
      <c r="K972">
        <f t="shared" si="99"/>
        <v>97</v>
      </c>
      <c r="L972">
        <f t="shared" si="100"/>
        <v>243</v>
      </c>
      <c r="M972">
        <f t="shared" si="101"/>
        <v>49</v>
      </c>
      <c r="O972" s="278">
        <v>970</v>
      </c>
      <c r="P972" s="278">
        <v>0</v>
      </c>
      <c r="Q972" s="278">
        <f t="shared" si="96"/>
        <v>970</v>
      </c>
      <c r="R972" s="279">
        <v>0</v>
      </c>
    </row>
    <row r="973" spans="1:18" x14ac:dyDescent="0.25">
      <c r="A973">
        <v>971</v>
      </c>
      <c r="B973">
        <f>ROUNDUP(Commercial_Industrial_Requirements[[#This Row],[Total Parking Spaces]]*0.2,0.1)</f>
        <v>195</v>
      </c>
      <c r="C973">
        <f>ROUNDUP(Commercial_Industrial_Requirements[[#This Row],['# EV Capable Spaces]]*0.25,0.1)</f>
        <v>49</v>
      </c>
      <c r="E973">
        <v>971</v>
      </c>
      <c r="F973">
        <f t="shared" si="97"/>
        <v>98</v>
      </c>
      <c r="G973">
        <f t="shared" si="98"/>
        <v>243</v>
      </c>
      <c r="H973">
        <v>0</v>
      </c>
      <c r="J973">
        <v>971</v>
      </c>
      <c r="K973">
        <f t="shared" si="99"/>
        <v>98</v>
      </c>
      <c r="L973">
        <f t="shared" si="100"/>
        <v>243</v>
      </c>
      <c r="M973">
        <f t="shared" si="101"/>
        <v>49</v>
      </c>
      <c r="O973" s="278">
        <v>971</v>
      </c>
      <c r="P973" s="278">
        <v>0</v>
      </c>
      <c r="Q973" s="278">
        <f t="shared" si="96"/>
        <v>971</v>
      </c>
      <c r="R973" s="279">
        <v>0</v>
      </c>
    </row>
    <row r="974" spans="1:18" x14ac:dyDescent="0.25">
      <c r="A974">
        <v>972</v>
      </c>
      <c r="B974">
        <f>ROUNDUP(Commercial_Industrial_Requirements[[#This Row],[Total Parking Spaces]]*0.2,0.1)</f>
        <v>195</v>
      </c>
      <c r="C974">
        <f>ROUNDUP(Commercial_Industrial_Requirements[[#This Row],['# EV Capable Spaces]]*0.25,0.1)</f>
        <v>49</v>
      </c>
      <c r="E974">
        <v>972</v>
      </c>
      <c r="F974">
        <f t="shared" si="97"/>
        <v>98</v>
      </c>
      <c r="G974">
        <f t="shared" si="98"/>
        <v>243</v>
      </c>
      <c r="H974">
        <v>0</v>
      </c>
      <c r="J974">
        <v>972</v>
      </c>
      <c r="K974">
        <f t="shared" si="99"/>
        <v>98</v>
      </c>
      <c r="L974">
        <f t="shared" si="100"/>
        <v>243</v>
      </c>
      <c r="M974">
        <f t="shared" si="101"/>
        <v>49</v>
      </c>
      <c r="O974" s="278">
        <v>972</v>
      </c>
      <c r="P974" s="278">
        <v>0</v>
      </c>
      <c r="Q974" s="278">
        <f t="shared" si="96"/>
        <v>972</v>
      </c>
      <c r="R974" s="279">
        <v>0</v>
      </c>
    </row>
    <row r="975" spans="1:18" x14ac:dyDescent="0.25">
      <c r="A975">
        <v>973</v>
      </c>
      <c r="B975">
        <f>ROUNDUP(Commercial_Industrial_Requirements[[#This Row],[Total Parking Spaces]]*0.2,0.1)</f>
        <v>195</v>
      </c>
      <c r="C975">
        <f>ROUNDUP(Commercial_Industrial_Requirements[[#This Row],['# EV Capable Spaces]]*0.25,0.1)</f>
        <v>49</v>
      </c>
      <c r="E975">
        <v>973</v>
      </c>
      <c r="F975">
        <f t="shared" si="97"/>
        <v>98</v>
      </c>
      <c r="G975">
        <f t="shared" si="98"/>
        <v>244</v>
      </c>
      <c r="H975">
        <v>0</v>
      </c>
      <c r="J975">
        <v>973</v>
      </c>
      <c r="K975">
        <f t="shared" si="99"/>
        <v>98</v>
      </c>
      <c r="L975">
        <f t="shared" si="100"/>
        <v>244</v>
      </c>
      <c r="M975">
        <f t="shared" si="101"/>
        <v>49</v>
      </c>
      <c r="O975" s="278">
        <v>973</v>
      </c>
      <c r="P975" s="278">
        <v>0</v>
      </c>
      <c r="Q975" s="278">
        <f t="shared" si="96"/>
        <v>973</v>
      </c>
      <c r="R975" s="279">
        <v>0</v>
      </c>
    </row>
    <row r="976" spans="1:18" x14ac:dyDescent="0.25">
      <c r="A976">
        <v>974</v>
      </c>
      <c r="B976">
        <f>ROUNDUP(Commercial_Industrial_Requirements[[#This Row],[Total Parking Spaces]]*0.2,0.1)</f>
        <v>195</v>
      </c>
      <c r="C976">
        <f>ROUNDUP(Commercial_Industrial_Requirements[[#This Row],['# EV Capable Spaces]]*0.25,0.1)</f>
        <v>49</v>
      </c>
      <c r="E976">
        <v>974</v>
      </c>
      <c r="F976">
        <f t="shared" si="97"/>
        <v>98</v>
      </c>
      <c r="G976">
        <f t="shared" si="98"/>
        <v>244</v>
      </c>
      <c r="H976">
        <v>0</v>
      </c>
      <c r="J976">
        <v>974</v>
      </c>
      <c r="K976">
        <f t="shared" si="99"/>
        <v>98</v>
      </c>
      <c r="L976">
        <f t="shared" si="100"/>
        <v>244</v>
      </c>
      <c r="M976">
        <f t="shared" si="101"/>
        <v>49</v>
      </c>
      <c r="O976" s="278">
        <v>974</v>
      </c>
      <c r="P976" s="278">
        <v>0</v>
      </c>
      <c r="Q976" s="278">
        <f t="shared" si="96"/>
        <v>974</v>
      </c>
      <c r="R976" s="279">
        <v>0</v>
      </c>
    </row>
    <row r="977" spans="1:18" x14ac:dyDescent="0.25">
      <c r="A977">
        <v>975</v>
      </c>
      <c r="B977">
        <f>ROUNDUP(Commercial_Industrial_Requirements[[#This Row],[Total Parking Spaces]]*0.2,0.1)</f>
        <v>195</v>
      </c>
      <c r="C977">
        <f>ROUNDUP(Commercial_Industrial_Requirements[[#This Row],['# EV Capable Spaces]]*0.25,0.1)</f>
        <v>49</v>
      </c>
      <c r="E977">
        <v>975</v>
      </c>
      <c r="F977">
        <f t="shared" si="97"/>
        <v>98</v>
      </c>
      <c r="G977">
        <f t="shared" si="98"/>
        <v>244</v>
      </c>
      <c r="H977">
        <v>0</v>
      </c>
      <c r="J977">
        <v>975</v>
      </c>
      <c r="K977">
        <f t="shared" si="99"/>
        <v>98</v>
      </c>
      <c r="L977">
        <f t="shared" si="100"/>
        <v>244</v>
      </c>
      <c r="M977">
        <f t="shared" si="101"/>
        <v>49</v>
      </c>
      <c r="O977" s="278">
        <v>975</v>
      </c>
      <c r="P977" s="278">
        <v>0</v>
      </c>
      <c r="Q977" s="278">
        <f t="shared" si="96"/>
        <v>975</v>
      </c>
      <c r="R977" s="279">
        <v>0</v>
      </c>
    </row>
    <row r="978" spans="1:18" x14ac:dyDescent="0.25">
      <c r="A978">
        <v>976</v>
      </c>
      <c r="B978">
        <f>ROUNDUP(Commercial_Industrial_Requirements[[#This Row],[Total Parking Spaces]]*0.2,0.1)</f>
        <v>196</v>
      </c>
      <c r="C978">
        <f>ROUNDUP(Commercial_Industrial_Requirements[[#This Row],['# EV Capable Spaces]]*0.25,0.1)</f>
        <v>49</v>
      </c>
      <c r="E978">
        <v>976</v>
      </c>
      <c r="F978">
        <f t="shared" si="97"/>
        <v>98</v>
      </c>
      <c r="G978">
        <f t="shared" si="98"/>
        <v>244</v>
      </c>
      <c r="H978">
        <v>0</v>
      </c>
      <c r="J978">
        <v>976</v>
      </c>
      <c r="K978">
        <f t="shared" si="99"/>
        <v>98</v>
      </c>
      <c r="L978">
        <f t="shared" si="100"/>
        <v>244</v>
      </c>
      <c r="M978">
        <f t="shared" si="101"/>
        <v>49</v>
      </c>
      <c r="O978" s="278">
        <v>976</v>
      </c>
      <c r="P978" s="278">
        <v>0</v>
      </c>
      <c r="Q978" s="278">
        <f t="shared" si="96"/>
        <v>976</v>
      </c>
      <c r="R978" s="279">
        <v>0</v>
      </c>
    </row>
    <row r="979" spans="1:18" x14ac:dyDescent="0.25">
      <c r="A979">
        <v>977</v>
      </c>
      <c r="B979">
        <f>ROUNDUP(Commercial_Industrial_Requirements[[#This Row],[Total Parking Spaces]]*0.2,0.1)</f>
        <v>196</v>
      </c>
      <c r="C979">
        <f>ROUNDUP(Commercial_Industrial_Requirements[[#This Row],['# EV Capable Spaces]]*0.25,0.1)</f>
        <v>49</v>
      </c>
      <c r="E979">
        <v>977</v>
      </c>
      <c r="F979">
        <f t="shared" si="97"/>
        <v>98</v>
      </c>
      <c r="G979">
        <f t="shared" si="98"/>
        <v>245</v>
      </c>
      <c r="H979">
        <v>0</v>
      </c>
      <c r="J979">
        <v>977</v>
      </c>
      <c r="K979">
        <f t="shared" si="99"/>
        <v>98</v>
      </c>
      <c r="L979">
        <f t="shared" si="100"/>
        <v>245</v>
      </c>
      <c r="M979">
        <f t="shared" si="101"/>
        <v>49</v>
      </c>
      <c r="O979" s="278">
        <v>977</v>
      </c>
      <c r="P979" s="278">
        <v>0</v>
      </c>
      <c r="Q979" s="278">
        <f t="shared" ref="Q979:Q1042" si="102">O979</f>
        <v>977</v>
      </c>
      <c r="R979" s="279">
        <v>0</v>
      </c>
    </row>
    <row r="980" spans="1:18" x14ac:dyDescent="0.25">
      <c r="A980">
        <v>978</v>
      </c>
      <c r="B980">
        <f>ROUNDUP(Commercial_Industrial_Requirements[[#This Row],[Total Parking Spaces]]*0.2,0.1)</f>
        <v>196</v>
      </c>
      <c r="C980">
        <f>ROUNDUP(Commercial_Industrial_Requirements[[#This Row],['# EV Capable Spaces]]*0.25,0.1)</f>
        <v>49</v>
      </c>
      <c r="E980">
        <v>978</v>
      </c>
      <c r="F980">
        <f t="shared" si="97"/>
        <v>98</v>
      </c>
      <c r="G980">
        <f t="shared" si="98"/>
        <v>245</v>
      </c>
      <c r="H980">
        <v>0</v>
      </c>
      <c r="J980">
        <v>978</v>
      </c>
      <c r="K980">
        <f t="shared" si="99"/>
        <v>98</v>
      </c>
      <c r="L980">
        <f t="shared" si="100"/>
        <v>245</v>
      </c>
      <c r="M980">
        <f t="shared" si="101"/>
        <v>49</v>
      </c>
      <c r="O980" s="278">
        <v>978</v>
      </c>
      <c r="P980" s="278">
        <v>0</v>
      </c>
      <c r="Q980" s="278">
        <f t="shared" si="102"/>
        <v>978</v>
      </c>
      <c r="R980" s="279">
        <v>0</v>
      </c>
    </row>
    <row r="981" spans="1:18" x14ac:dyDescent="0.25">
      <c r="A981">
        <v>979</v>
      </c>
      <c r="B981">
        <f>ROUNDUP(Commercial_Industrial_Requirements[[#This Row],[Total Parking Spaces]]*0.2,0.1)</f>
        <v>196</v>
      </c>
      <c r="C981">
        <f>ROUNDUP(Commercial_Industrial_Requirements[[#This Row],['# EV Capable Spaces]]*0.25,0.1)</f>
        <v>49</v>
      </c>
      <c r="E981">
        <v>979</v>
      </c>
      <c r="F981">
        <f t="shared" si="97"/>
        <v>98</v>
      </c>
      <c r="G981">
        <f t="shared" si="98"/>
        <v>245</v>
      </c>
      <c r="H981">
        <v>0</v>
      </c>
      <c r="J981">
        <v>979</v>
      </c>
      <c r="K981">
        <f t="shared" si="99"/>
        <v>98</v>
      </c>
      <c r="L981">
        <f t="shared" si="100"/>
        <v>245</v>
      </c>
      <c r="M981">
        <f t="shared" si="101"/>
        <v>49</v>
      </c>
      <c r="O981" s="278">
        <v>979</v>
      </c>
      <c r="P981" s="278">
        <v>0</v>
      </c>
      <c r="Q981" s="278">
        <f t="shared" si="102"/>
        <v>979</v>
      </c>
      <c r="R981" s="279">
        <v>0</v>
      </c>
    </row>
    <row r="982" spans="1:18" x14ac:dyDescent="0.25">
      <c r="A982">
        <v>980</v>
      </c>
      <c r="B982">
        <f>ROUNDUP(Commercial_Industrial_Requirements[[#This Row],[Total Parking Spaces]]*0.2,0.1)</f>
        <v>196</v>
      </c>
      <c r="C982">
        <f>ROUNDUP(Commercial_Industrial_Requirements[[#This Row],['# EV Capable Spaces]]*0.25,0.1)</f>
        <v>49</v>
      </c>
      <c r="E982">
        <v>980</v>
      </c>
      <c r="F982">
        <f t="shared" si="97"/>
        <v>98</v>
      </c>
      <c r="G982">
        <f t="shared" si="98"/>
        <v>245</v>
      </c>
      <c r="H982">
        <v>0</v>
      </c>
      <c r="J982">
        <v>980</v>
      </c>
      <c r="K982">
        <f t="shared" si="99"/>
        <v>98</v>
      </c>
      <c r="L982">
        <f t="shared" si="100"/>
        <v>245</v>
      </c>
      <c r="M982">
        <f t="shared" si="101"/>
        <v>49</v>
      </c>
      <c r="O982" s="278">
        <v>980</v>
      </c>
      <c r="P982" s="278">
        <v>0</v>
      </c>
      <c r="Q982" s="278">
        <f t="shared" si="102"/>
        <v>980</v>
      </c>
      <c r="R982" s="279">
        <v>0</v>
      </c>
    </row>
    <row r="983" spans="1:18" x14ac:dyDescent="0.25">
      <c r="A983">
        <v>981</v>
      </c>
      <c r="B983">
        <f>ROUNDUP(Commercial_Industrial_Requirements[[#This Row],[Total Parking Spaces]]*0.2,0.1)</f>
        <v>197</v>
      </c>
      <c r="C983">
        <f>ROUNDUP(Commercial_Industrial_Requirements[[#This Row],['# EV Capable Spaces]]*0.25,0.1)</f>
        <v>50</v>
      </c>
      <c r="E983">
        <v>981</v>
      </c>
      <c r="F983">
        <f t="shared" si="97"/>
        <v>99</v>
      </c>
      <c r="G983">
        <f t="shared" si="98"/>
        <v>246</v>
      </c>
      <c r="H983">
        <v>0</v>
      </c>
      <c r="J983">
        <v>981</v>
      </c>
      <c r="K983">
        <f t="shared" si="99"/>
        <v>99</v>
      </c>
      <c r="L983">
        <f t="shared" si="100"/>
        <v>246</v>
      </c>
      <c r="M983">
        <f t="shared" si="101"/>
        <v>50</v>
      </c>
      <c r="O983" s="278">
        <v>981</v>
      </c>
      <c r="P983" s="278">
        <v>0</v>
      </c>
      <c r="Q983" s="278">
        <f t="shared" si="102"/>
        <v>981</v>
      </c>
      <c r="R983" s="279">
        <v>0</v>
      </c>
    </row>
    <row r="984" spans="1:18" x14ac:dyDescent="0.25">
      <c r="A984">
        <v>982</v>
      </c>
      <c r="B984">
        <f>ROUNDUP(Commercial_Industrial_Requirements[[#This Row],[Total Parking Spaces]]*0.2,0.1)</f>
        <v>197</v>
      </c>
      <c r="C984">
        <f>ROUNDUP(Commercial_Industrial_Requirements[[#This Row],['# EV Capable Spaces]]*0.25,0.1)</f>
        <v>50</v>
      </c>
      <c r="E984">
        <v>982</v>
      </c>
      <c r="F984">
        <f t="shared" si="97"/>
        <v>99</v>
      </c>
      <c r="G984">
        <f t="shared" si="98"/>
        <v>246</v>
      </c>
      <c r="H984">
        <v>0</v>
      </c>
      <c r="J984">
        <v>982</v>
      </c>
      <c r="K984">
        <f t="shared" si="99"/>
        <v>99</v>
      </c>
      <c r="L984">
        <f t="shared" si="100"/>
        <v>246</v>
      </c>
      <c r="M984">
        <f t="shared" si="101"/>
        <v>50</v>
      </c>
      <c r="O984" s="278">
        <v>982</v>
      </c>
      <c r="P984" s="278">
        <v>0</v>
      </c>
      <c r="Q984" s="278">
        <f t="shared" si="102"/>
        <v>982</v>
      </c>
      <c r="R984" s="279">
        <v>0</v>
      </c>
    </row>
    <row r="985" spans="1:18" x14ac:dyDescent="0.25">
      <c r="A985">
        <v>983</v>
      </c>
      <c r="B985">
        <f>ROUNDUP(Commercial_Industrial_Requirements[[#This Row],[Total Parking Spaces]]*0.2,0.1)</f>
        <v>197</v>
      </c>
      <c r="C985">
        <f>ROUNDUP(Commercial_Industrial_Requirements[[#This Row],['# EV Capable Spaces]]*0.25,0.1)</f>
        <v>50</v>
      </c>
      <c r="E985">
        <v>983</v>
      </c>
      <c r="F985">
        <f t="shared" si="97"/>
        <v>99</v>
      </c>
      <c r="G985">
        <f t="shared" si="98"/>
        <v>246</v>
      </c>
      <c r="H985">
        <v>0</v>
      </c>
      <c r="J985">
        <v>983</v>
      </c>
      <c r="K985">
        <f t="shared" si="99"/>
        <v>99</v>
      </c>
      <c r="L985">
        <f t="shared" si="100"/>
        <v>246</v>
      </c>
      <c r="M985">
        <f t="shared" si="101"/>
        <v>50</v>
      </c>
      <c r="O985" s="278">
        <v>983</v>
      </c>
      <c r="P985" s="278">
        <v>0</v>
      </c>
      <c r="Q985" s="278">
        <f t="shared" si="102"/>
        <v>983</v>
      </c>
      <c r="R985" s="279">
        <v>0</v>
      </c>
    </row>
    <row r="986" spans="1:18" x14ac:dyDescent="0.25">
      <c r="A986">
        <v>984</v>
      </c>
      <c r="B986">
        <f>ROUNDUP(Commercial_Industrial_Requirements[[#This Row],[Total Parking Spaces]]*0.2,0.1)</f>
        <v>197</v>
      </c>
      <c r="C986">
        <f>ROUNDUP(Commercial_Industrial_Requirements[[#This Row],['# EV Capable Spaces]]*0.25,0.1)</f>
        <v>50</v>
      </c>
      <c r="E986">
        <v>984</v>
      </c>
      <c r="F986">
        <f t="shared" si="97"/>
        <v>99</v>
      </c>
      <c r="G986">
        <f t="shared" si="98"/>
        <v>246</v>
      </c>
      <c r="H986">
        <v>0</v>
      </c>
      <c r="J986">
        <v>984</v>
      </c>
      <c r="K986">
        <f t="shared" si="99"/>
        <v>99</v>
      </c>
      <c r="L986">
        <f t="shared" si="100"/>
        <v>246</v>
      </c>
      <c r="M986">
        <f t="shared" si="101"/>
        <v>50</v>
      </c>
      <c r="O986" s="278">
        <v>984</v>
      </c>
      <c r="P986" s="278">
        <v>0</v>
      </c>
      <c r="Q986" s="278">
        <f t="shared" si="102"/>
        <v>984</v>
      </c>
      <c r="R986" s="279">
        <v>0</v>
      </c>
    </row>
    <row r="987" spans="1:18" x14ac:dyDescent="0.25">
      <c r="A987">
        <v>985</v>
      </c>
      <c r="B987">
        <f>ROUNDUP(Commercial_Industrial_Requirements[[#This Row],[Total Parking Spaces]]*0.2,0.1)</f>
        <v>197</v>
      </c>
      <c r="C987">
        <f>ROUNDUP(Commercial_Industrial_Requirements[[#This Row],['# EV Capable Spaces]]*0.25,0.1)</f>
        <v>50</v>
      </c>
      <c r="E987">
        <v>985</v>
      </c>
      <c r="F987">
        <f t="shared" si="97"/>
        <v>99</v>
      </c>
      <c r="G987">
        <f t="shared" si="98"/>
        <v>247</v>
      </c>
      <c r="H987">
        <v>0</v>
      </c>
      <c r="J987">
        <v>985</v>
      </c>
      <c r="K987">
        <f t="shared" si="99"/>
        <v>99</v>
      </c>
      <c r="L987">
        <f t="shared" si="100"/>
        <v>247</v>
      </c>
      <c r="M987">
        <f t="shared" si="101"/>
        <v>50</v>
      </c>
      <c r="O987" s="278">
        <v>985</v>
      </c>
      <c r="P987" s="278">
        <v>0</v>
      </c>
      <c r="Q987" s="278">
        <f t="shared" si="102"/>
        <v>985</v>
      </c>
      <c r="R987" s="279">
        <v>0</v>
      </c>
    </row>
    <row r="988" spans="1:18" x14ac:dyDescent="0.25">
      <c r="A988">
        <v>986</v>
      </c>
      <c r="B988">
        <f>ROUNDUP(Commercial_Industrial_Requirements[[#This Row],[Total Parking Spaces]]*0.2,0.1)</f>
        <v>198</v>
      </c>
      <c r="C988">
        <f>ROUNDUP(Commercial_Industrial_Requirements[[#This Row],['# EV Capable Spaces]]*0.25,0.1)</f>
        <v>50</v>
      </c>
      <c r="E988">
        <v>986</v>
      </c>
      <c r="F988">
        <f t="shared" si="97"/>
        <v>99</v>
      </c>
      <c r="G988">
        <f t="shared" si="98"/>
        <v>247</v>
      </c>
      <c r="H988">
        <v>0</v>
      </c>
      <c r="J988">
        <v>986</v>
      </c>
      <c r="K988">
        <f t="shared" si="99"/>
        <v>99</v>
      </c>
      <c r="L988">
        <f t="shared" si="100"/>
        <v>247</v>
      </c>
      <c r="M988">
        <f t="shared" si="101"/>
        <v>50</v>
      </c>
      <c r="O988" s="278">
        <v>986</v>
      </c>
      <c r="P988" s="278">
        <v>0</v>
      </c>
      <c r="Q988" s="278">
        <f t="shared" si="102"/>
        <v>986</v>
      </c>
      <c r="R988" s="279">
        <v>0</v>
      </c>
    </row>
    <row r="989" spans="1:18" x14ac:dyDescent="0.25">
      <c r="A989">
        <v>987</v>
      </c>
      <c r="B989">
        <f>ROUNDUP(Commercial_Industrial_Requirements[[#This Row],[Total Parking Spaces]]*0.2,0.1)</f>
        <v>198</v>
      </c>
      <c r="C989">
        <f>ROUNDUP(Commercial_Industrial_Requirements[[#This Row],['# EV Capable Spaces]]*0.25,0.1)</f>
        <v>50</v>
      </c>
      <c r="E989">
        <v>987</v>
      </c>
      <c r="F989">
        <f t="shared" si="97"/>
        <v>99</v>
      </c>
      <c r="G989">
        <f t="shared" si="98"/>
        <v>247</v>
      </c>
      <c r="H989">
        <v>0</v>
      </c>
      <c r="J989">
        <v>987</v>
      </c>
      <c r="K989">
        <f t="shared" si="99"/>
        <v>99</v>
      </c>
      <c r="L989">
        <f t="shared" si="100"/>
        <v>247</v>
      </c>
      <c r="M989">
        <f t="shared" si="101"/>
        <v>50</v>
      </c>
      <c r="O989" s="278">
        <v>987</v>
      </c>
      <c r="P989" s="278">
        <v>0</v>
      </c>
      <c r="Q989" s="278">
        <f t="shared" si="102"/>
        <v>987</v>
      </c>
      <c r="R989" s="279">
        <v>0</v>
      </c>
    </row>
    <row r="990" spans="1:18" x14ac:dyDescent="0.25">
      <c r="A990">
        <v>988</v>
      </c>
      <c r="B990">
        <f>ROUNDUP(Commercial_Industrial_Requirements[[#This Row],[Total Parking Spaces]]*0.2,0.1)</f>
        <v>198</v>
      </c>
      <c r="C990">
        <f>ROUNDUP(Commercial_Industrial_Requirements[[#This Row],['# EV Capable Spaces]]*0.25,0.1)</f>
        <v>50</v>
      </c>
      <c r="E990">
        <v>988</v>
      </c>
      <c r="F990">
        <f t="shared" si="97"/>
        <v>99</v>
      </c>
      <c r="G990">
        <f t="shared" si="98"/>
        <v>247</v>
      </c>
      <c r="H990">
        <v>0</v>
      </c>
      <c r="J990">
        <v>988</v>
      </c>
      <c r="K990">
        <f t="shared" si="99"/>
        <v>99</v>
      </c>
      <c r="L990">
        <f t="shared" si="100"/>
        <v>247</v>
      </c>
      <c r="M990">
        <f t="shared" si="101"/>
        <v>50</v>
      </c>
      <c r="O990" s="278">
        <v>988</v>
      </c>
      <c r="P990" s="278">
        <v>0</v>
      </c>
      <c r="Q990" s="278">
        <f t="shared" si="102"/>
        <v>988</v>
      </c>
      <c r="R990" s="279">
        <v>0</v>
      </c>
    </row>
    <row r="991" spans="1:18" x14ac:dyDescent="0.25">
      <c r="A991">
        <v>989</v>
      </c>
      <c r="B991">
        <f>ROUNDUP(Commercial_Industrial_Requirements[[#This Row],[Total Parking Spaces]]*0.2,0.1)</f>
        <v>198</v>
      </c>
      <c r="C991">
        <f>ROUNDUP(Commercial_Industrial_Requirements[[#This Row],['# EV Capable Spaces]]*0.25,0.1)</f>
        <v>50</v>
      </c>
      <c r="E991">
        <v>989</v>
      </c>
      <c r="F991">
        <f t="shared" si="97"/>
        <v>99</v>
      </c>
      <c r="G991">
        <f t="shared" si="98"/>
        <v>248</v>
      </c>
      <c r="H991">
        <v>0</v>
      </c>
      <c r="J991">
        <v>989</v>
      </c>
      <c r="K991">
        <f t="shared" si="99"/>
        <v>99</v>
      </c>
      <c r="L991">
        <f t="shared" si="100"/>
        <v>248</v>
      </c>
      <c r="M991">
        <f t="shared" si="101"/>
        <v>50</v>
      </c>
      <c r="O991" s="278">
        <v>989</v>
      </c>
      <c r="P991" s="278">
        <v>0</v>
      </c>
      <c r="Q991" s="278">
        <f t="shared" si="102"/>
        <v>989</v>
      </c>
      <c r="R991" s="279">
        <v>0</v>
      </c>
    </row>
    <row r="992" spans="1:18" x14ac:dyDescent="0.25">
      <c r="A992">
        <v>990</v>
      </c>
      <c r="B992">
        <f>ROUNDUP(Commercial_Industrial_Requirements[[#This Row],[Total Parking Spaces]]*0.2,0.1)</f>
        <v>198</v>
      </c>
      <c r="C992">
        <f>ROUNDUP(Commercial_Industrial_Requirements[[#This Row],['# EV Capable Spaces]]*0.25,0.1)</f>
        <v>50</v>
      </c>
      <c r="E992">
        <v>990</v>
      </c>
      <c r="F992">
        <f t="shared" si="97"/>
        <v>99</v>
      </c>
      <c r="G992">
        <f t="shared" si="98"/>
        <v>248</v>
      </c>
      <c r="H992">
        <v>0</v>
      </c>
      <c r="J992">
        <v>990</v>
      </c>
      <c r="K992">
        <f t="shared" si="99"/>
        <v>99</v>
      </c>
      <c r="L992">
        <f t="shared" si="100"/>
        <v>248</v>
      </c>
      <c r="M992">
        <f t="shared" si="101"/>
        <v>50</v>
      </c>
      <c r="O992" s="278">
        <v>990</v>
      </c>
      <c r="P992" s="278">
        <v>0</v>
      </c>
      <c r="Q992" s="278">
        <f t="shared" si="102"/>
        <v>990</v>
      </c>
      <c r="R992" s="279">
        <v>0</v>
      </c>
    </row>
    <row r="993" spans="1:18" x14ac:dyDescent="0.25">
      <c r="A993">
        <v>991</v>
      </c>
      <c r="B993">
        <f>ROUNDUP(Commercial_Industrial_Requirements[[#This Row],[Total Parking Spaces]]*0.2,0.1)</f>
        <v>199</v>
      </c>
      <c r="C993">
        <f>ROUNDUP(Commercial_Industrial_Requirements[[#This Row],['# EV Capable Spaces]]*0.25,0.1)</f>
        <v>50</v>
      </c>
      <c r="E993">
        <v>991</v>
      </c>
      <c r="F993">
        <f t="shared" si="97"/>
        <v>100</v>
      </c>
      <c r="G993">
        <f t="shared" si="98"/>
        <v>248</v>
      </c>
      <c r="H993">
        <v>0</v>
      </c>
      <c r="J993">
        <v>991</v>
      </c>
      <c r="K993">
        <f t="shared" si="99"/>
        <v>100</v>
      </c>
      <c r="L993">
        <f t="shared" si="100"/>
        <v>248</v>
      </c>
      <c r="M993">
        <f t="shared" si="101"/>
        <v>50</v>
      </c>
      <c r="O993" s="278">
        <v>991</v>
      </c>
      <c r="P993" s="278">
        <v>0</v>
      </c>
      <c r="Q993" s="278">
        <f t="shared" si="102"/>
        <v>991</v>
      </c>
      <c r="R993" s="279">
        <v>0</v>
      </c>
    </row>
    <row r="994" spans="1:18" x14ac:dyDescent="0.25">
      <c r="A994">
        <v>992</v>
      </c>
      <c r="B994">
        <f>ROUNDUP(Commercial_Industrial_Requirements[[#This Row],[Total Parking Spaces]]*0.2,0.1)</f>
        <v>199</v>
      </c>
      <c r="C994">
        <f>ROUNDUP(Commercial_Industrial_Requirements[[#This Row],['# EV Capable Spaces]]*0.25,0.1)</f>
        <v>50</v>
      </c>
      <c r="E994">
        <v>992</v>
      </c>
      <c r="F994">
        <f t="shared" si="97"/>
        <v>100</v>
      </c>
      <c r="G994">
        <f t="shared" si="98"/>
        <v>248</v>
      </c>
      <c r="H994">
        <v>0</v>
      </c>
      <c r="J994">
        <v>992</v>
      </c>
      <c r="K994">
        <f t="shared" si="99"/>
        <v>100</v>
      </c>
      <c r="L994">
        <f t="shared" si="100"/>
        <v>248</v>
      </c>
      <c r="M994">
        <f t="shared" si="101"/>
        <v>50</v>
      </c>
      <c r="O994" s="278">
        <v>992</v>
      </c>
      <c r="P994" s="278">
        <v>0</v>
      </c>
      <c r="Q994" s="278">
        <f t="shared" si="102"/>
        <v>992</v>
      </c>
      <c r="R994" s="279">
        <v>0</v>
      </c>
    </row>
    <row r="995" spans="1:18" x14ac:dyDescent="0.25">
      <c r="A995">
        <v>993</v>
      </c>
      <c r="B995">
        <f>ROUNDUP(Commercial_Industrial_Requirements[[#This Row],[Total Parking Spaces]]*0.2,0.1)</f>
        <v>199</v>
      </c>
      <c r="C995">
        <f>ROUNDUP(Commercial_Industrial_Requirements[[#This Row],['# EV Capable Spaces]]*0.25,0.1)</f>
        <v>50</v>
      </c>
      <c r="E995">
        <v>993</v>
      </c>
      <c r="F995">
        <f t="shared" si="97"/>
        <v>100</v>
      </c>
      <c r="G995">
        <f t="shared" si="98"/>
        <v>249</v>
      </c>
      <c r="H995">
        <v>0</v>
      </c>
      <c r="J995">
        <v>993</v>
      </c>
      <c r="K995">
        <f t="shared" si="99"/>
        <v>100</v>
      </c>
      <c r="L995">
        <f t="shared" si="100"/>
        <v>249</v>
      </c>
      <c r="M995">
        <f t="shared" si="101"/>
        <v>50</v>
      </c>
      <c r="O995" s="278">
        <v>993</v>
      </c>
      <c r="P995" s="278">
        <v>0</v>
      </c>
      <c r="Q995" s="278">
        <f t="shared" si="102"/>
        <v>993</v>
      </c>
      <c r="R995" s="279">
        <v>0</v>
      </c>
    </row>
    <row r="996" spans="1:18" x14ac:dyDescent="0.25">
      <c r="A996">
        <v>994</v>
      </c>
      <c r="B996">
        <f>ROUNDUP(Commercial_Industrial_Requirements[[#This Row],[Total Parking Spaces]]*0.2,0.1)</f>
        <v>199</v>
      </c>
      <c r="C996">
        <f>ROUNDUP(Commercial_Industrial_Requirements[[#This Row],['# EV Capable Spaces]]*0.25,0.1)</f>
        <v>50</v>
      </c>
      <c r="E996">
        <v>994</v>
      </c>
      <c r="F996">
        <f t="shared" si="97"/>
        <v>100</v>
      </c>
      <c r="G996">
        <f t="shared" si="98"/>
        <v>249</v>
      </c>
      <c r="H996">
        <v>0</v>
      </c>
      <c r="J996">
        <v>994</v>
      </c>
      <c r="K996">
        <f t="shared" si="99"/>
        <v>100</v>
      </c>
      <c r="L996">
        <f t="shared" si="100"/>
        <v>249</v>
      </c>
      <c r="M996">
        <f t="shared" si="101"/>
        <v>50</v>
      </c>
      <c r="O996" s="278">
        <v>994</v>
      </c>
      <c r="P996" s="278">
        <v>0</v>
      </c>
      <c r="Q996" s="278">
        <f t="shared" si="102"/>
        <v>994</v>
      </c>
      <c r="R996" s="279">
        <v>0</v>
      </c>
    </row>
    <row r="997" spans="1:18" x14ac:dyDescent="0.25">
      <c r="A997">
        <v>995</v>
      </c>
      <c r="B997">
        <f>ROUNDUP(Commercial_Industrial_Requirements[[#This Row],[Total Parking Spaces]]*0.2,0.1)</f>
        <v>199</v>
      </c>
      <c r="C997">
        <f>ROUNDUP(Commercial_Industrial_Requirements[[#This Row],['# EV Capable Spaces]]*0.25,0.1)</f>
        <v>50</v>
      </c>
      <c r="E997">
        <v>995</v>
      </c>
      <c r="F997">
        <f t="shared" si="97"/>
        <v>100</v>
      </c>
      <c r="G997">
        <f t="shared" si="98"/>
        <v>249</v>
      </c>
      <c r="H997">
        <v>0</v>
      </c>
      <c r="J997">
        <v>995</v>
      </c>
      <c r="K997">
        <f t="shared" si="99"/>
        <v>100</v>
      </c>
      <c r="L997">
        <f t="shared" si="100"/>
        <v>249</v>
      </c>
      <c r="M997">
        <f t="shared" si="101"/>
        <v>50</v>
      </c>
      <c r="O997" s="278">
        <v>995</v>
      </c>
      <c r="P997" s="278">
        <v>0</v>
      </c>
      <c r="Q997" s="278">
        <f t="shared" si="102"/>
        <v>995</v>
      </c>
      <c r="R997" s="279">
        <v>0</v>
      </c>
    </row>
    <row r="998" spans="1:18" x14ac:dyDescent="0.25">
      <c r="A998">
        <v>996</v>
      </c>
      <c r="B998">
        <f>ROUNDUP(Commercial_Industrial_Requirements[[#This Row],[Total Parking Spaces]]*0.2,0.1)</f>
        <v>200</v>
      </c>
      <c r="C998">
        <f>ROUNDUP(Commercial_Industrial_Requirements[[#This Row],['# EV Capable Spaces]]*0.25,0.1)</f>
        <v>50</v>
      </c>
      <c r="E998">
        <v>996</v>
      </c>
      <c r="F998">
        <f t="shared" si="97"/>
        <v>100</v>
      </c>
      <c r="G998">
        <f t="shared" si="98"/>
        <v>249</v>
      </c>
      <c r="H998">
        <v>0</v>
      </c>
      <c r="J998">
        <v>996</v>
      </c>
      <c r="K998">
        <f t="shared" si="99"/>
        <v>100</v>
      </c>
      <c r="L998">
        <f t="shared" si="100"/>
        <v>249</v>
      </c>
      <c r="M998">
        <f t="shared" si="101"/>
        <v>50</v>
      </c>
      <c r="O998" s="278">
        <v>996</v>
      </c>
      <c r="P998" s="278">
        <v>0</v>
      </c>
      <c r="Q998" s="278">
        <f t="shared" si="102"/>
        <v>996</v>
      </c>
      <c r="R998" s="279">
        <v>0</v>
      </c>
    </row>
    <row r="999" spans="1:18" x14ac:dyDescent="0.25">
      <c r="A999">
        <v>997</v>
      </c>
      <c r="B999">
        <f>ROUNDUP(Commercial_Industrial_Requirements[[#This Row],[Total Parking Spaces]]*0.2,0.1)</f>
        <v>200</v>
      </c>
      <c r="C999">
        <f>ROUNDUP(Commercial_Industrial_Requirements[[#This Row],['# EV Capable Spaces]]*0.25,0.1)</f>
        <v>50</v>
      </c>
      <c r="E999">
        <v>997</v>
      </c>
      <c r="F999">
        <f t="shared" si="97"/>
        <v>100</v>
      </c>
      <c r="G999">
        <f t="shared" si="98"/>
        <v>250</v>
      </c>
      <c r="H999">
        <v>0</v>
      </c>
      <c r="J999">
        <v>997</v>
      </c>
      <c r="K999">
        <f t="shared" si="99"/>
        <v>100</v>
      </c>
      <c r="L999">
        <f t="shared" si="100"/>
        <v>250</v>
      </c>
      <c r="M999">
        <f t="shared" si="101"/>
        <v>50</v>
      </c>
      <c r="O999" s="278">
        <v>997</v>
      </c>
      <c r="P999" s="278">
        <v>0</v>
      </c>
      <c r="Q999" s="278">
        <f t="shared" si="102"/>
        <v>997</v>
      </c>
      <c r="R999" s="279">
        <v>0</v>
      </c>
    </row>
    <row r="1000" spans="1:18" x14ac:dyDescent="0.25">
      <c r="A1000">
        <v>998</v>
      </c>
      <c r="B1000">
        <f>ROUNDUP(Commercial_Industrial_Requirements[[#This Row],[Total Parking Spaces]]*0.2,0.1)</f>
        <v>200</v>
      </c>
      <c r="C1000">
        <f>ROUNDUP(Commercial_Industrial_Requirements[[#This Row],['# EV Capable Spaces]]*0.25,0.1)</f>
        <v>50</v>
      </c>
      <c r="E1000">
        <v>998</v>
      </c>
      <c r="F1000">
        <f t="shared" si="97"/>
        <v>100</v>
      </c>
      <c r="G1000">
        <f t="shared" si="98"/>
        <v>250</v>
      </c>
      <c r="H1000">
        <v>0</v>
      </c>
      <c r="J1000">
        <v>998</v>
      </c>
      <c r="K1000">
        <f t="shared" si="99"/>
        <v>100</v>
      </c>
      <c r="L1000">
        <f t="shared" si="100"/>
        <v>250</v>
      </c>
      <c r="M1000">
        <f t="shared" si="101"/>
        <v>50</v>
      </c>
      <c r="O1000" s="278">
        <v>998</v>
      </c>
      <c r="P1000" s="278">
        <v>0</v>
      </c>
      <c r="Q1000" s="278">
        <f t="shared" si="102"/>
        <v>998</v>
      </c>
      <c r="R1000" s="279">
        <v>0</v>
      </c>
    </row>
    <row r="1001" spans="1:18" x14ac:dyDescent="0.25">
      <c r="A1001">
        <v>999</v>
      </c>
      <c r="B1001">
        <f>ROUNDUP(Commercial_Industrial_Requirements[[#This Row],[Total Parking Spaces]]*0.2,0.1)</f>
        <v>200</v>
      </c>
      <c r="C1001">
        <f>ROUNDUP(Commercial_Industrial_Requirements[[#This Row],['# EV Capable Spaces]]*0.25,0.1)</f>
        <v>50</v>
      </c>
      <c r="E1001">
        <v>999</v>
      </c>
      <c r="F1001">
        <f t="shared" si="97"/>
        <v>100</v>
      </c>
      <c r="G1001">
        <f t="shared" si="98"/>
        <v>250</v>
      </c>
      <c r="H1001">
        <v>0</v>
      </c>
      <c r="J1001">
        <v>999</v>
      </c>
      <c r="K1001">
        <f t="shared" si="99"/>
        <v>100</v>
      </c>
      <c r="L1001">
        <f t="shared" si="100"/>
        <v>250</v>
      </c>
      <c r="M1001">
        <f t="shared" si="101"/>
        <v>50</v>
      </c>
      <c r="O1001" s="278">
        <v>999</v>
      </c>
      <c r="P1001" s="278">
        <v>0</v>
      </c>
      <c r="Q1001" s="278">
        <f t="shared" si="102"/>
        <v>999</v>
      </c>
      <c r="R1001" s="279">
        <v>0</v>
      </c>
    </row>
    <row r="1002" spans="1:18" x14ac:dyDescent="0.25">
      <c r="A1002">
        <v>1000</v>
      </c>
      <c r="B1002">
        <f>ROUNDUP(Commercial_Industrial_Requirements[[#This Row],[Total Parking Spaces]]*0.2,0.1)</f>
        <v>200</v>
      </c>
      <c r="C1002">
        <f>ROUNDUP(Commercial_Industrial_Requirements[[#This Row],['# EV Capable Spaces]]*0.25,0.1)</f>
        <v>50</v>
      </c>
      <c r="E1002">
        <v>1000</v>
      </c>
      <c r="F1002">
        <f t="shared" si="97"/>
        <v>100</v>
      </c>
      <c r="G1002">
        <f t="shared" si="98"/>
        <v>250</v>
      </c>
      <c r="H1002">
        <v>0</v>
      </c>
      <c r="J1002">
        <v>1000</v>
      </c>
      <c r="K1002">
        <f t="shared" si="99"/>
        <v>100</v>
      </c>
      <c r="L1002">
        <f t="shared" si="100"/>
        <v>250</v>
      </c>
      <c r="M1002">
        <f t="shared" si="101"/>
        <v>50</v>
      </c>
      <c r="O1002" s="278">
        <v>1000</v>
      </c>
      <c r="P1002" s="278">
        <v>0</v>
      </c>
      <c r="Q1002" s="278">
        <f t="shared" si="102"/>
        <v>1000</v>
      </c>
      <c r="R1002" s="279">
        <v>0</v>
      </c>
    </row>
    <row r="1003" spans="1:18" x14ac:dyDescent="0.25">
      <c r="A1003">
        <v>1001</v>
      </c>
      <c r="B1003">
        <f>ROUNDUP(Commercial_Industrial_Requirements[[#This Row],[Total Parking Spaces]]*0.2,0.1)</f>
        <v>201</v>
      </c>
      <c r="C1003">
        <f>ROUNDUP(Commercial_Industrial_Requirements[[#This Row],['# EV Capable Spaces]]*0.25,0.1)</f>
        <v>51</v>
      </c>
      <c r="E1003">
        <v>1001</v>
      </c>
      <c r="F1003">
        <f t="shared" si="97"/>
        <v>101</v>
      </c>
      <c r="G1003">
        <f t="shared" si="98"/>
        <v>251</v>
      </c>
      <c r="H1003">
        <v>0</v>
      </c>
      <c r="J1003">
        <v>1001</v>
      </c>
      <c r="K1003">
        <f t="shared" si="99"/>
        <v>101</v>
      </c>
      <c r="L1003">
        <f t="shared" si="100"/>
        <v>251</v>
      </c>
      <c r="M1003">
        <f t="shared" si="101"/>
        <v>51</v>
      </c>
      <c r="O1003" s="278">
        <v>1001</v>
      </c>
      <c r="P1003" s="278">
        <v>0</v>
      </c>
      <c r="Q1003" s="278">
        <f t="shared" si="102"/>
        <v>1001</v>
      </c>
      <c r="R1003" s="279">
        <v>0</v>
      </c>
    </row>
    <row r="1004" spans="1:18" x14ac:dyDescent="0.25">
      <c r="A1004">
        <v>1002</v>
      </c>
      <c r="B1004">
        <f>ROUNDUP(Commercial_Industrial_Requirements[[#This Row],[Total Parking Spaces]]*0.2,0.1)</f>
        <v>201</v>
      </c>
      <c r="C1004">
        <f>ROUNDUP(Commercial_Industrial_Requirements[[#This Row],['# EV Capable Spaces]]*0.25,0.1)</f>
        <v>51</v>
      </c>
      <c r="E1004">
        <v>1002</v>
      </c>
      <c r="F1004">
        <f t="shared" si="97"/>
        <v>101</v>
      </c>
      <c r="G1004">
        <f t="shared" si="98"/>
        <v>251</v>
      </c>
      <c r="H1004">
        <v>0</v>
      </c>
      <c r="J1004">
        <v>1002</v>
      </c>
      <c r="K1004">
        <f t="shared" si="99"/>
        <v>101</v>
      </c>
      <c r="L1004">
        <f t="shared" si="100"/>
        <v>251</v>
      </c>
      <c r="M1004">
        <f t="shared" si="101"/>
        <v>51</v>
      </c>
      <c r="O1004" s="278">
        <v>1002</v>
      </c>
      <c r="P1004" s="278">
        <v>0</v>
      </c>
      <c r="Q1004" s="278">
        <f t="shared" si="102"/>
        <v>1002</v>
      </c>
      <c r="R1004" s="279">
        <v>0</v>
      </c>
    </row>
    <row r="1005" spans="1:18" x14ac:dyDescent="0.25">
      <c r="A1005">
        <v>1003</v>
      </c>
      <c r="B1005">
        <f>ROUNDUP(Commercial_Industrial_Requirements[[#This Row],[Total Parking Spaces]]*0.2,0.1)</f>
        <v>201</v>
      </c>
      <c r="C1005">
        <f>ROUNDUP(Commercial_Industrial_Requirements[[#This Row],['# EV Capable Spaces]]*0.25,0.1)</f>
        <v>51</v>
      </c>
      <c r="E1005">
        <v>1003</v>
      </c>
      <c r="F1005">
        <f t="shared" ref="F1005:F1068" si="103">ROUNDUP(E1005*0.1,0.1)</f>
        <v>101</v>
      </c>
      <c r="G1005">
        <f t="shared" ref="G1005:G1068" si="104">ROUNDUP(E1005*0.25,0.1)</f>
        <v>251</v>
      </c>
      <c r="H1005">
        <v>0</v>
      </c>
      <c r="J1005">
        <v>1003</v>
      </c>
      <c r="K1005">
        <f t="shared" si="99"/>
        <v>101</v>
      </c>
      <c r="L1005">
        <f t="shared" si="100"/>
        <v>251</v>
      </c>
      <c r="M1005">
        <f t="shared" si="101"/>
        <v>51</v>
      </c>
      <c r="O1005" s="278">
        <v>1003</v>
      </c>
      <c r="P1005" s="278">
        <v>0</v>
      </c>
      <c r="Q1005" s="278">
        <f t="shared" si="102"/>
        <v>1003</v>
      </c>
      <c r="R1005" s="279">
        <v>0</v>
      </c>
    </row>
    <row r="1006" spans="1:18" x14ac:dyDescent="0.25">
      <c r="A1006">
        <v>1004</v>
      </c>
      <c r="B1006">
        <f>ROUNDUP(Commercial_Industrial_Requirements[[#This Row],[Total Parking Spaces]]*0.2,0.1)</f>
        <v>201</v>
      </c>
      <c r="C1006">
        <f>ROUNDUP(Commercial_Industrial_Requirements[[#This Row],['# EV Capable Spaces]]*0.25,0.1)</f>
        <v>51</v>
      </c>
      <c r="E1006">
        <v>1004</v>
      </c>
      <c r="F1006">
        <f t="shared" si="103"/>
        <v>101</v>
      </c>
      <c r="G1006">
        <f t="shared" si="104"/>
        <v>251</v>
      </c>
      <c r="H1006">
        <v>0</v>
      </c>
      <c r="J1006">
        <v>1004</v>
      </c>
      <c r="K1006">
        <f t="shared" si="99"/>
        <v>101</v>
      </c>
      <c r="L1006">
        <f t="shared" si="100"/>
        <v>251</v>
      </c>
      <c r="M1006">
        <f t="shared" si="101"/>
        <v>51</v>
      </c>
      <c r="O1006" s="278">
        <v>1004</v>
      </c>
      <c r="P1006" s="278">
        <v>0</v>
      </c>
      <c r="Q1006" s="278">
        <f t="shared" si="102"/>
        <v>1004</v>
      </c>
      <c r="R1006" s="279">
        <v>0</v>
      </c>
    </row>
    <row r="1007" spans="1:18" x14ac:dyDescent="0.25">
      <c r="A1007">
        <v>1005</v>
      </c>
      <c r="B1007">
        <f>ROUNDUP(Commercial_Industrial_Requirements[[#This Row],[Total Parking Spaces]]*0.2,0.1)</f>
        <v>201</v>
      </c>
      <c r="C1007">
        <f>ROUNDUP(Commercial_Industrial_Requirements[[#This Row],['# EV Capable Spaces]]*0.25,0.1)</f>
        <v>51</v>
      </c>
      <c r="E1007">
        <v>1005</v>
      </c>
      <c r="F1007">
        <f t="shared" si="103"/>
        <v>101</v>
      </c>
      <c r="G1007">
        <f t="shared" si="104"/>
        <v>252</v>
      </c>
      <c r="H1007">
        <v>0</v>
      </c>
      <c r="J1007">
        <v>1005</v>
      </c>
      <c r="K1007">
        <f t="shared" si="99"/>
        <v>101</v>
      </c>
      <c r="L1007">
        <f t="shared" si="100"/>
        <v>252</v>
      </c>
      <c r="M1007">
        <f t="shared" si="101"/>
        <v>51</v>
      </c>
      <c r="O1007" s="278">
        <v>1005</v>
      </c>
      <c r="P1007" s="278">
        <v>0</v>
      </c>
      <c r="Q1007" s="278">
        <f t="shared" si="102"/>
        <v>1005</v>
      </c>
      <c r="R1007" s="279">
        <v>0</v>
      </c>
    </row>
    <row r="1008" spans="1:18" x14ac:dyDescent="0.25">
      <c r="A1008">
        <v>1006</v>
      </c>
      <c r="B1008">
        <f>ROUNDUP(Commercial_Industrial_Requirements[[#This Row],[Total Parking Spaces]]*0.2,0.1)</f>
        <v>202</v>
      </c>
      <c r="C1008">
        <f>ROUNDUP(Commercial_Industrial_Requirements[[#This Row],['# EV Capable Spaces]]*0.25,0.1)</f>
        <v>51</v>
      </c>
      <c r="E1008">
        <v>1006</v>
      </c>
      <c r="F1008">
        <f t="shared" si="103"/>
        <v>101</v>
      </c>
      <c r="G1008">
        <f t="shared" si="104"/>
        <v>252</v>
      </c>
      <c r="H1008">
        <v>0</v>
      </c>
      <c r="J1008">
        <v>1006</v>
      </c>
      <c r="K1008">
        <f t="shared" si="99"/>
        <v>101</v>
      </c>
      <c r="L1008">
        <f t="shared" si="100"/>
        <v>252</v>
      </c>
      <c r="M1008">
        <f t="shared" si="101"/>
        <v>51</v>
      </c>
      <c r="O1008" s="278">
        <v>1006</v>
      </c>
      <c r="P1008" s="278">
        <v>0</v>
      </c>
      <c r="Q1008" s="278">
        <f t="shared" si="102"/>
        <v>1006</v>
      </c>
      <c r="R1008" s="279">
        <v>0</v>
      </c>
    </row>
    <row r="1009" spans="1:18" x14ac:dyDescent="0.25">
      <c r="A1009">
        <v>1007</v>
      </c>
      <c r="B1009">
        <f>ROUNDUP(Commercial_Industrial_Requirements[[#This Row],[Total Parking Spaces]]*0.2,0.1)</f>
        <v>202</v>
      </c>
      <c r="C1009">
        <f>ROUNDUP(Commercial_Industrial_Requirements[[#This Row],['# EV Capable Spaces]]*0.25,0.1)</f>
        <v>51</v>
      </c>
      <c r="E1009">
        <v>1007</v>
      </c>
      <c r="F1009">
        <f t="shared" si="103"/>
        <v>101</v>
      </c>
      <c r="G1009">
        <f t="shared" si="104"/>
        <v>252</v>
      </c>
      <c r="H1009">
        <v>0</v>
      </c>
      <c r="J1009">
        <v>1007</v>
      </c>
      <c r="K1009">
        <f t="shared" si="99"/>
        <v>101</v>
      </c>
      <c r="L1009">
        <f t="shared" si="100"/>
        <v>252</v>
      </c>
      <c r="M1009">
        <f t="shared" si="101"/>
        <v>51</v>
      </c>
      <c r="O1009" s="278">
        <v>1007</v>
      </c>
      <c r="P1009" s="278">
        <v>0</v>
      </c>
      <c r="Q1009" s="278">
        <f t="shared" si="102"/>
        <v>1007</v>
      </c>
      <c r="R1009" s="279">
        <v>0</v>
      </c>
    </row>
    <row r="1010" spans="1:18" x14ac:dyDescent="0.25">
      <c r="A1010">
        <v>1008</v>
      </c>
      <c r="B1010">
        <f>ROUNDUP(Commercial_Industrial_Requirements[[#This Row],[Total Parking Spaces]]*0.2,0.1)</f>
        <v>202</v>
      </c>
      <c r="C1010">
        <f>ROUNDUP(Commercial_Industrial_Requirements[[#This Row],['# EV Capable Spaces]]*0.25,0.1)</f>
        <v>51</v>
      </c>
      <c r="E1010">
        <v>1008</v>
      </c>
      <c r="F1010">
        <f t="shared" si="103"/>
        <v>101</v>
      </c>
      <c r="G1010">
        <f t="shared" si="104"/>
        <v>252</v>
      </c>
      <c r="H1010">
        <v>0</v>
      </c>
      <c r="J1010">
        <v>1008</v>
      </c>
      <c r="K1010">
        <f t="shared" si="99"/>
        <v>101</v>
      </c>
      <c r="L1010">
        <f t="shared" si="100"/>
        <v>252</v>
      </c>
      <c r="M1010">
        <f t="shared" si="101"/>
        <v>51</v>
      </c>
      <c r="O1010" s="278">
        <v>1008</v>
      </c>
      <c r="P1010" s="278">
        <v>0</v>
      </c>
      <c r="Q1010" s="278">
        <f t="shared" si="102"/>
        <v>1008</v>
      </c>
      <c r="R1010" s="279">
        <v>0</v>
      </c>
    </row>
    <row r="1011" spans="1:18" x14ac:dyDescent="0.25">
      <c r="A1011">
        <v>1009</v>
      </c>
      <c r="B1011">
        <f>ROUNDUP(Commercial_Industrial_Requirements[[#This Row],[Total Parking Spaces]]*0.2,0.1)</f>
        <v>202</v>
      </c>
      <c r="C1011">
        <f>ROUNDUP(Commercial_Industrial_Requirements[[#This Row],['# EV Capable Spaces]]*0.25,0.1)</f>
        <v>51</v>
      </c>
      <c r="E1011">
        <v>1009</v>
      </c>
      <c r="F1011">
        <f t="shared" si="103"/>
        <v>101</v>
      </c>
      <c r="G1011">
        <f t="shared" si="104"/>
        <v>253</v>
      </c>
      <c r="H1011">
        <v>0</v>
      </c>
      <c r="J1011">
        <v>1009</v>
      </c>
      <c r="K1011">
        <f t="shared" si="99"/>
        <v>101</v>
      </c>
      <c r="L1011">
        <f t="shared" si="100"/>
        <v>253</v>
      </c>
      <c r="M1011">
        <f t="shared" si="101"/>
        <v>51</v>
      </c>
      <c r="O1011" s="278">
        <v>1009</v>
      </c>
      <c r="P1011" s="278">
        <v>0</v>
      </c>
      <c r="Q1011" s="278">
        <f t="shared" si="102"/>
        <v>1009</v>
      </c>
      <c r="R1011" s="279">
        <v>0</v>
      </c>
    </row>
    <row r="1012" spans="1:18" x14ac:dyDescent="0.25">
      <c r="A1012">
        <v>1010</v>
      </c>
      <c r="B1012">
        <f>ROUNDUP(Commercial_Industrial_Requirements[[#This Row],[Total Parking Spaces]]*0.2,0.1)</f>
        <v>202</v>
      </c>
      <c r="C1012">
        <f>ROUNDUP(Commercial_Industrial_Requirements[[#This Row],['# EV Capable Spaces]]*0.25,0.1)</f>
        <v>51</v>
      </c>
      <c r="E1012">
        <v>1010</v>
      </c>
      <c r="F1012">
        <f t="shared" si="103"/>
        <v>101</v>
      </c>
      <c r="G1012">
        <f t="shared" si="104"/>
        <v>253</v>
      </c>
      <c r="H1012">
        <v>0</v>
      </c>
      <c r="J1012">
        <v>1010</v>
      </c>
      <c r="K1012">
        <f t="shared" si="99"/>
        <v>101</v>
      </c>
      <c r="L1012">
        <f t="shared" si="100"/>
        <v>253</v>
      </c>
      <c r="M1012">
        <f t="shared" si="101"/>
        <v>51</v>
      </c>
      <c r="O1012" s="278">
        <v>1010</v>
      </c>
      <c r="P1012" s="278">
        <v>0</v>
      </c>
      <c r="Q1012" s="278">
        <f t="shared" si="102"/>
        <v>1010</v>
      </c>
      <c r="R1012" s="279">
        <v>0</v>
      </c>
    </row>
    <row r="1013" spans="1:18" x14ac:dyDescent="0.25">
      <c r="A1013">
        <v>1011</v>
      </c>
      <c r="B1013">
        <f>ROUNDUP(Commercial_Industrial_Requirements[[#This Row],[Total Parking Spaces]]*0.2,0.1)</f>
        <v>203</v>
      </c>
      <c r="C1013">
        <f>ROUNDUP(Commercial_Industrial_Requirements[[#This Row],['# EV Capable Spaces]]*0.25,0.1)</f>
        <v>51</v>
      </c>
      <c r="E1013">
        <v>1011</v>
      </c>
      <c r="F1013">
        <f t="shared" si="103"/>
        <v>102</v>
      </c>
      <c r="G1013">
        <f t="shared" si="104"/>
        <v>253</v>
      </c>
      <c r="H1013">
        <v>0</v>
      </c>
      <c r="J1013">
        <v>1011</v>
      </c>
      <c r="K1013">
        <f t="shared" si="99"/>
        <v>102</v>
      </c>
      <c r="L1013">
        <f t="shared" si="100"/>
        <v>253</v>
      </c>
      <c r="M1013">
        <f t="shared" si="101"/>
        <v>51</v>
      </c>
      <c r="O1013" s="278">
        <v>1011</v>
      </c>
      <c r="P1013" s="278">
        <v>0</v>
      </c>
      <c r="Q1013" s="278">
        <f t="shared" si="102"/>
        <v>1011</v>
      </c>
      <c r="R1013" s="279">
        <v>0</v>
      </c>
    </row>
    <row r="1014" spans="1:18" x14ac:dyDescent="0.25">
      <c r="A1014">
        <v>1012</v>
      </c>
      <c r="B1014">
        <f>ROUNDUP(Commercial_Industrial_Requirements[[#This Row],[Total Parking Spaces]]*0.2,0.1)</f>
        <v>203</v>
      </c>
      <c r="C1014">
        <f>ROUNDUP(Commercial_Industrial_Requirements[[#This Row],['# EV Capable Spaces]]*0.25,0.1)</f>
        <v>51</v>
      </c>
      <c r="E1014">
        <v>1012</v>
      </c>
      <c r="F1014">
        <f t="shared" si="103"/>
        <v>102</v>
      </c>
      <c r="G1014">
        <f t="shared" si="104"/>
        <v>253</v>
      </c>
      <c r="H1014">
        <v>0</v>
      </c>
      <c r="J1014">
        <v>1012</v>
      </c>
      <c r="K1014">
        <f t="shared" si="99"/>
        <v>102</v>
      </c>
      <c r="L1014">
        <f t="shared" si="100"/>
        <v>253</v>
      </c>
      <c r="M1014">
        <f t="shared" si="101"/>
        <v>51</v>
      </c>
      <c r="O1014" s="278">
        <v>1012</v>
      </c>
      <c r="P1014" s="278">
        <v>0</v>
      </c>
      <c r="Q1014" s="278">
        <f t="shared" si="102"/>
        <v>1012</v>
      </c>
      <c r="R1014" s="279">
        <v>0</v>
      </c>
    </row>
    <row r="1015" spans="1:18" x14ac:dyDescent="0.25">
      <c r="A1015">
        <v>1013</v>
      </c>
      <c r="B1015">
        <f>ROUNDUP(Commercial_Industrial_Requirements[[#This Row],[Total Parking Spaces]]*0.2,0.1)</f>
        <v>203</v>
      </c>
      <c r="C1015">
        <f>ROUNDUP(Commercial_Industrial_Requirements[[#This Row],['# EV Capable Spaces]]*0.25,0.1)</f>
        <v>51</v>
      </c>
      <c r="E1015">
        <v>1013</v>
      </c>
      <c r="F1015">
        <f t="shared" si="103"/>
        <v>102</v>
      </c>
      <c r="G1015">
        <f t="shared" si="104"/>
        <v>254</v>
      </c>
      <c r="H1015">
        <v>0</v>
      </c>
      <c r="J1015">
        <v>1013</v>
      </c>
      <c r="K1015">
        <f t="shared" si="99"/>
        <v>102</v>
      </c>
      <c r="L1015">
        <f t="shared" si="100"/>
        <v>254</v>
      </c>
      <c r="M1015">
        <f t="shared" si="101"/>
        <v>51</v>
      </c>
      <c r="O1015" s="278">
        <v>1013</v>
      </c>
      <c r="P1015" s="278">
        <v>0</v>
      </c>
      <c r="Q1015" s="278">
        <f t="shared" si="102"/>
        <v>1013</v>
      </c>
      <c r="R1015" s="279">
        <v>0</v>
      </c>
    </row>
    <row r="1016" spans="1:18" x14ac:dyDescent="0.25">
      <c r="A1016">
        <v>1014</v>
      </c>
      <c r="B1016">
        <f>ROUNDUP(Commercial_Industrial_Requirements[[#This Row],[Total Parking Spaces]]*0.2,0.1)</f>
        <v>203</v>
      </c>
      <c r="C1016">
        <f>ROUNDUP(Commercial_Industrial_Requirements[[#This Row],['# EV Capable Spaces]]*0.25,0.1)</f>
        <v>51</v>
      </c>
      <c r="E1016">
        <v>1014</v>
      </c>
      <c r="F1016">
        <f t="shared" si="103"/>
        <v>102</v>
      </c>
      <c r="G1016">
        <f t="shared" si="104"/>
        <v>254</v>
      </c>
      <c r="H1016">
        <v>0</v>
      </c>
      <c r="J1016">
        <v>1014</v>
      </c>
      <c r="K1016">
        <f t="shared" si="99"/>
        <v>102</v>
      </c>
      <c r="L1016">
        <f t="shared" si="100"/>
        <v>254</v>
      </c>
      <c r="M1016">
        <f t="shared" si="101"/>
        <v>51</v>
      </c>
      <c r="O1016" s="278">
        <v>1014</v>
      </c>
      <c r="P1016" s="278">
        <v>0</v>
      </c>
      <c r="Q1016" s="278">
        <f t="shared" si="102"/>
        <v>1014</v>
      </c>
      <c r="R1016" s="279">
        <v>0</v>
      </c>
    </row>
    <row r="1017" spans="1:18" x14ac:dyDescent="0.25">
      <c r="A1017">
        <v>1015</v>
      </c>
      <c r="B1017">
        <f>ROUNDUP(Commercial_Industrial_Requirements[[#This Row],[Total Parking Spaces]]*0.2,0.1)</f>
        <v>203</v>
      </c>
      <c r="C1017">
        <f>ROUNDUP(Commercial_Industrial_Requirements[[#This Row],['# EV Capable Spaces]]*0.25,0.1)</f>
        <v>51</v>
      </c>
      <c r="E1017">
        <v>1015</v>
      </c>
      <c r="F1017">
        <f t="shared" si="103"/>
        <v>102</v>
      </c>
      <c r="G1017">
        <f t="shared" si="104"/>
        <v>254</v>
      </c>
      <c r="H1017">
        <v>0</v>
      </c>
      <c r="J1017">
        <v>1015</v>
      </c>
      <c r="K1017">
        <f t="shared" si="99"/>
        <v>102</v>
      </c>
      <c r="L1017">
        <f t="shared" si="100"/>
        <v>254</v>
      </c>
      <c r="M1017">
        <f t="shared" si="101"/>
        <v>51</v>
      </c>
      <c r="O1017" s="278">
        <v>1015</v>
      </c>
      <c r="P1017" s="278">
        <v>0</v>
      </c>
      <c r="Q1017" s="278">
        <f t="shared" si="102"/>
        <v>1015</v>
      </c>
      <c r="R1017" s="279">
        <v>0</v>
      </c>
    </row>
    <row r="1018" spans="1:18" x14ac:dyDescent="0.25">
      <c r="A1018">
        <v>1016</v>
      </c>
      <c r="B1018">
        <f>ROUNDUP(Commercial_Industrial_Requirements[[#This Row],[Total Parking Spaces]]*0.2,0.1)</f>
        <v>204</v>
      </c>
      <c r="C1018">
        <f>ROUNDUP(Commercial_Industrial_Requirements[[#This Row],['# EV Capable Spaces]]*0.25,0.1)</f>
        <v>51</v>
      </c>
      <c r="E1018">
        <v>1016</v>
      </c>
      <c r="F1018">
        <f t="shared" si="103"/>
        <v>102</v>
      </c>
      <c r="G1018">
        <f t="shared" si="104"/>
        <v>254</v>
      </c>
      <c r="H1018">
        <v>0</v>
      </c>
      <c r="J1018">
        <v>1016</v>
      </c>
      <c r="K1018">
        <f t="shared" si="99"/>
        <v>102</v>
      </c>
      <c r="L1018">
        <f t="shared" si="100"/>
        <v>254</v>
      </c>
      <c r="M1018">
        <f t="shared" si="101"/>
        <v>51</v>
      </c>
      <c r="O1018" s="278">
        <v>1016</v>
      </c>
      <c r="P1018" s="278">
        <v>0</v>
      </c>
      <c r="Q1018" s="278">
        <f t="shared" si="102"/>
        <v>1016</v>
      </c>
      <c r="R1018" s="279">
        <v>0</v>
      </c>
    </row>
    <row r="1019" spans="1:18" x14ac:dyDescent="0.25">
      <c r="A1019">
        <v>1017</v>
      </c>
      <c r="B1019">
        <f>ROUNDUP(Commercial_Industrial_Requirements[[#This Row],[Total Parking Spaces]]*0.2,0.1)</f>
        <v>204</v>
      </c>
      <c r="C1019">
        <f>ROUNDUP(Commercial_Industrial_Requirements[[#This Row],['# EV Capable Spaces]]*0.25,0.1)</f>
        <v>51</v>
      </c>
      <c r="E1019">
        <v>1017</v>
      </c>
      <c r="F1019">
        <f t="shared" si="103"/>
        <v>102</v>
      </c>
      <c r="G1019">
        <f t="shared" si="104"/>
        <v>255</v>
      </c>
      <c r="H1019">
        <v>0</v>
      </c>
      <c r="J1019">
        <v>1017</v>
      </c>
      <c r="K1019">
        <f t="shared" si="99"/>
        <v>102</v>
      </c>
      <c r="L1019">
        <f t="shared" si="100"/>
        <v>255</v>
      </c>
      <c r="M1019">
        <f t="shared" si="101"/>
        <v>51</v>
      </c>
      <c r="O1019" s="278">
        <v>1017</v>
      </c>
      <c r="P1019" s="278">
        <v>0</v>
      </c>
      <c r="Q1019" s="278">
        <f t="shared" si="102"/>
        <v>1017</v>
      </c>
      <c r="R1019" s="279">
        <v>0</v>
      </c>
    </row>
    <row r="1020" spans="1:18" x14ac:dyDescent="0.25">
      <c r="A1020">
        <v>1018</v>
      </c>
      <c r="B1020">
        <f>ROUNDUP(Commercial_Industrial_Requirements[[#This Row],[Total Parking Spaces]]*0.2,0.1)</f>
        <v>204</v>
      </c>
      <c r="C1020">
        <f>ROUNDUP(Commercial_Industrial_Requirements[[#This Row],['# EV Capable Spaces]]*0.25,0.1)</f>
        <v>51</v>
      </c>
      <c r="E1020">
        <v>1018</v>
      </c>
      <c r="F1020">
        <f t="shared" si="103"/>
        <v>102</v>
      </c>
      <c r="G1020">
        <f t="shared" si="104"/>
        <v>255</v>
      </c>
      <c r="H1020">
        <v>0</v>
      </c>
      <c r="J1020">
        <v>1018</v>
      </c>
      <c r="K1020">
        <f t="shared" si="99"/>
        <v>102</v>
      </c>
      <c r="L1020">
        <f t="shared" si="100"/>
        <v>255</v>
      </c>
      <c r="M1020">
        <f t="shared" si="101"/>
        <v>51</v>
      </c>
      <c r="O1020" s="278">
        <v>1018</v>
      </c>
      <c r="P1020" s="278">
        <v>0</v>
      </c>
      <c r="Q1020" s="278">
        <f t="shared" si="102"/>
        <v>1018</v>
      </c>
      <c r="R1020" s="279">
        <v>0</v>
      </c>
    </row>
    <row r="1021" spans="1:18" x14ac:dyDescent="0.25">
      <c r="A1021">
        <v>1019</v>
      </c>
      <c r="B1021">
        <f>ROUNDUP(Commercial_Industrial_Requirements[[#This Row],[Total Parking Spaces]]*0.2,0.1)</f>
        <v>204</v>
      </c>
      <c r="C1021">
        <f>ROUNDUP(Commercial_Industrial_Requirements[[#This Row],['# EV Capable Spaces]]*0.25,0.1)</f>
        <v>51</v>
      </c>
      <c r="E1021">
        <v>1019</v>
      </c>
      <c r="F1021">
        <f t="shared" si="103"/>
        <v>102</v>
      </c>
      <c r="G1021">
        <f t="shared" si="104"/>
        <v>255</v>
      </c>
      <c r="H1021">
        <v>0</v>
      </c>
      <c r="J1021">
        <v>1019</v>
      </c>
      <c r="K1021">
        <f t="shared" si="99"/>
        <v>102</v>
      </c>
      <c r="L1021">
        <f t="shared" si="100"/>
        <v>255</v>
      </c>
      <c r="M1021">
        <f t="shared" si="101"/>
        <v>51</v>
      </c>
      <c r="O1021" s="278">
        <v>1019</v>
      </c>
      <c r="P1021" s="278">
        <v>0</v>
      </c>
      <c r="Q1021" s="278">
        <f t="shared" si="102"/>
        <v>1019</v>
      </c>
      <c r="R1021" s="279">
        <v>0</v>
      </c>
    </row>
    <row r="1022" spans="1:18" x14ac:dyDescent="0.25">
      <c r="A1022">
        <v>1020</v>
      </c>
      <c r="B1022">
        <f>ROUNDUP(Commercial_Industrial_Requirements[[#This Row],[Total Parking Spaces]]*0.2,0.1)</f>
        <v>204</v>
      </c>
      <c r="C1022">
        <f>ROUNDUP(Commercial_Industrial_Requirements[[#This Row],['# EV Capable Spaces]]*0.25,0.1)</f>
        <v>51</v>
      </c>
      <c r="E1022">
        <v>1020</v>
      </c>
      <c r="F1022">
        <f t="shared" si="103"/>
        <v>102</v>
      </c>
      <c r="G1022">
        <f t="shared" si="104"/>
        <v>255</v>
      </c>
      <c r="H1022">
        <v>0</v>
      </c>
      <c r="J1022">
        <v>1020</v>
      </c>
      <c r="K1022">
        <f t="shared" si="99"/>
        <v>102</v>
      </c>
      <c r="L1022">
        <f t="shared" si="100"/>
        <v>255</v>
      </c>
      <c r="M1022">
        <f t="shared" si="101"/>
        <v>51</v>
      </c>
      <c r="O1022" s="278">
        <v>1020</v>
      </c>
      <c r="P1022" s="278">
        <v>0</v>
      </c>
      <c r="Q1022" s="278">
        <f t="shared" si="102"/>
        <v>1020</v>
      </c>
      <c r="R1022" s="279">
        <v>0</v>
      </c>
    </row>
    <row r="1023" spans="1:18" x14ac:dyDescent="0.25">
      <c r="A1023">
        <v>1021</v>
      </c>
      <c r="B1023">
        <f>ROUNDUP(Commercial_Industrial_Requirements[[#This Row],[Total Parking Spaces]]*0.2,0.1)</f>
        <v>205</v>
      </c>
      <c r="C1023">
        <f>ROUNDUP(Commercial_Industrial_Requirements[[#This Row],['# EV Capable Spaces]]*0.25,0.1)</f>
        <v>52</v>
      </c>
      <c r="E1023">
        <v>1021</v>
      </c>
      <c r="F1023">
        <f t="shared" si="103"/>
        <v>103</v>
      </c>
      <c r="G1023">
        <f t="shared" si="104"/>
        <v>256</v>
      </c>
      <c r="H1023">
        <v>0</v>
      </c>
      <c r="J1023">
        <v>1021</v>
      </c>
      <c r="K1023">
        <f t="shared" si="99"/>
        <v>103</v>
      </c>
      <c r="L1023">
        <f t="shared" si="100"/>
        <v>256</v>
      </c>
      <c r="M1023">
        <f t="shared" si="101"/>
        <v>52</v>
      </c>
      <c r="O1023" s="278">
        <v>1021</v>
      </c>
      <c r="P1023" s="278">
        <v>0</v>
      </c>
      <c r="Q1023" s="278">
        <f t="shared" si="102"/>
        <v>1021</v>
      </c>
      <c r="R1023" s="279">
        <v>0</v>
      </c>
    </row>
    <row r="1024" spans="1:18" x14ac:dyDescent="0.25">
      <c r="A1024">
        <v>1022</v>
      </c>
      <c r="B1024">
        <f>ROUNDUP(Commercial_Industrial_Requirements[[#This Row],[Total Parking Spaces]]*0.2,0.1)</f>
        <v>205</v>
      </c>
      <c r="C1024">
        <f>ROUNDUP(Commercial_Industrial_Requirements[[#This Row],['# EV Capable Spaces]]*0.25,0.1)</f>
        <v>52</v>
      </c>
      <c r="E1024">
        <v>1022</v>
      </c>
      <c r="F1024">
        <f t="shared" si="103"/>
        <v>103</v>
      </c>
      <c r="G1024">
        <f t="shared" si="104"/>
        <v>256</v>
      </c>
      <c r="H1024">
        <v>0</v>
      </c>
      <c r="J1024">
        <v>1022</v>
      </c>
      <c r="K1024">
        <f t="shared" si="99"/>
        <v>103</v>
      </c>
      <c r="L1024">
        <f t="shared" si="100"/>
        <v>256</v>
      </c>
      <c r="M1024">
        <f t="shared" si="101"/>
        <v>52</v>
      </c>
      <c r="O1024" s="278">
        <v>1022</v>
      </c>
      <c r="P1024" s="278">
        <v>0</v>
      </c>
      <c r="Q1024" s="278">
        <f t="shared" si="102"/>
        <v>1022</v>
      </c>
      <c r="R1024" s="279">
        <v>0</v>
      </c>
    </row>
    <row r="1025" spans="1:18" x14ac:dyDescent="0.25">
      <c r="A1025">
        <v>1023</v>
      </c>
      <c r="B1025">
        <f>ROUNDUP(Commercial_Industrial_Requirements[[#This Row],[Total Parking Spaces]]*0.2,0.1)</f>
        <v>205</v>
      </c>
      <c r="C1025">
        <f>ROUNDUP(Commercial_Industrial_Requirements[[#This Row],['# EV Capable Spaces]]*0.25,0.1)</f>
        <v>52</v>
      </c>
      <c r="E1025">
        <v>1023</v>
      </c>
      <c r="F1025">
        <f t="shared" si="103"/>
        <v>103</v>
      </c>
      <c r="G1025">
        <f t="shared" si="104"/>
        <v>256</v>
      </c>
      <c r="H1025">
        <v>0</v>
      </c>
      <c r="J1025">
        <v>1023</v>
      </c>
      <c r="K1025">
        <f t="shared" si="99"/>
        <v>103</v>
      </c>
      <c r="L1025">
        <f t="shared" si="100"/>
        <v>256</v>
      </c>
      <c r="M1025">
        <f t="shared" si="101"/>
        <v>52</v>
      </c>
      <c r="O1025" s="278">
        <v>1023</v>
      </c>
      <c r="P1025" s="278">
        <v>0</v>
      </c>
      <c r="Q1025" s="278">
        <f t="shared" si="102"/>
        <v>1023</v>
      </c>
      <c r="R1025" s="279">
        <v>0</v>
      </c>
    </row>
    <row r="1026" spans="1:18" x14ac:dyDescent="0.25">
      <c r="A1026">
        <v>1024</v>
      </c>
      <c r="B1026">
        <f>ROUNDUP(Commercial_Industrial_Requirements[[#This Row],[Total Parking Spaces]]*0.2,0.1)</f>
        <v>205</v>
      </c>
      <c r="C1026">
        <f>ROUNDUP(Commercial_Industrial_Requirements[[#This Row],['# EV Capable Spaces]]*0.25,0.1)</f>
        <v>52</v>
      </c>
      <c r="E1026">
        <v>1024</v>
      </c>
      <c r="F1026">
        <f t="shared" si="103"/>
        <v>103</v>
      </c>
      <c r="G1026">
        <f t="shared" si="104"/>
        <v>256</v>
      </c>
      <c r="H1026">
        <v>0</v>
      </c>
      <c r="J1026">
        <v>1024</v>
      </c>
      <c r="K1026">
        <f t="shared" si="99"/>
        <v>103</v>
      </c>
      <c r="L1026">
        <f t="shared" si="100"/>
        <v>256</v>
      </c>
      <c r="M1026">
        <f t="shared" si="101"/>
        <v>52</v>
      </c>
      <c r="O1026" s="278">
        <v>1024</v>
      </c>
      <c r="P1026" s="278">
        <v>0</v>
      </c>
      <c r="Q1026" s="278">
        <f t="shared" si="102"/>
        <v>1024</v>
      </c>
      <c r="R1026" s="279">
        <v>0</v>
      </c>
    </row>
    <row r="1027" spans="1:18" x14ac:dyDescent="0.25">
      <c r="A1027">
        <v>1025</v>
      </c>
      <c r="B1027">
        <f>ROUNDUP(Commercial_Industrial_Requirements[[#This Row],[Total Parking Spaces]]*0.2,0.1)</f>
        <v>205</v>
      </c>
      <c r="C1027">
        <f>ROUNDUP(Commercial_Industrial_Requirements[[#This Row],['# EV Capable Spaces]]*0.25,0.1)</f>
        <v>52</v>
      </c>
      <c r="E1027">
        <v>1025</v>
      </c>
      <c r="F1027">
        <f t="shared" si="103"/>
        <v>103</v>
      </c>
      <c r="G1027">
        <f t="shared" si="104"/>
        <v>257</v>
      </c>
      <c r="H1027">
        <v>0</v>
      </c>
      <c r="J1027">
        <v>1025</v>
      </c>
      <c r="K1027">
        <f t="shared" si="99"/>
        <v>103</v>
      </c>
      <c r="L1027">
        <f t="shared" si="100"/>
        <v>257</v>
      </c>
      <c r="M1027">
        <f t="shared" si="101"/>
        <v>52</v>
      </c>
      <c r="O1027" s="278">
        <v>1025</v>
      </c>
      <c r="P1027" s="278">
        <v>0</v>
      </c>
      <c r="Q1027" s="278">
        <f t="shared" si="102"/>
        <v>1025</v>
      </c>
      <c r="R1027" s="279">
        <v>0</v>
      </c>
    </row>
    <row r="1028" spans="1:18" x14ac:dyDescent="0.25">
      <c r="A1028">
        <v>1026</v>
      </c>
      <c r="B1028">
        <f>ROUNDUP(Commercial_Industrial_Requirements[[#This Row],[Total Parking Spaces]]*0.2,0.1)</f>
        <v>206</v>
      </c>
      <c r="C1028">
        <f>ROUNDUP(Commercial_Industrial_Requirements[[#This Row],['# EV Capable Spaces]]*0.25,0.1)</f>
        <v>52</v>
      </c>
      <c r="E1028">
        <v>1026</v>
      </c>
      <c r="F1028">
        <f t="shared" si="103"/>
        <v>103</v>
      </c>
      <c r="G1028">
        <f t="shared" si="104"/>
        <v>257</v>
      </c>
      <c r="H1028">
        <v>0</v>
      </c>
      <c r="J1028">
        <v>1026</v>
      </c>
      <c r="K1028">
        <f t="shared" si="99"/>
        <v>103</v>
      </c>
      <c r="L1028">
        <f t="shared" si="100"/>
        <v>257</v>
      </c>
      <c r="M1028">
        <f t="shared" si="101"/>
        <v>52</v>
      </c>
      <c r="O1028" s="278">
        <v>1026</v>
      </c>
      <c r="P1028" s="278">
        <v>0</v>
      </c>
      <c r="Q1028" s="278">
        <f t="shared" si="102"/>
        <v>1026</v>
      </c>
      <c r="R1028" s="279">
        <v>0</v>
      </c>
    </row>
    <row r="1029" spans="1:18" x14ac:dyDescent="0.25">
      <c r="A1029">
        <v>1027</v>
      </c>
      <c r="B1029">
        <f>ROUNDUP(Commercial_Industrial_Requirements[[#This Row],[Total Parking Spaces]]*0.2,0.1)</f>
        <v>206</v>
      </c>
      <c r="C1029">
        <f>ROUNDUP(Commercial_Industrial_Requirements[[#This Row],['# EV Capable Spaces]]*0.25,0.1)</f>
        <v>52</v>
      </c>
      <c r="E1029">
        <v>1027</v>
      </c>
      <c r="F1029">
        <f t="shared" si="103"/>
        <v>103</v>
      </c>
      <c r="G1029">
        <f t="shared" si="104"/>
        <v>257</v>
      </c>
      <c r="H1029">
        <v>0</v>
      </c>
      <c r="J1029">
        <v>1027</v>
      </c>
      <c r="K1029">
        <f t="shared" si="99"/>
        <v>103</v>
      </c>
      <c r="L1029">
        <f t="shared" si="100"/>
        <v>257</v>
      </c>
      <c r="M1029">
        <f t="shared" si="101"/>
        <v>52</v>
      </c>
      <c r="O1029" s="278">
        <v>1027</v>
      </c>
      <c r="P1029" s="278">
        <v>0</v>
      </c>
      <c r="Q1029" s="278">
        <f t="shared" si="102"/>
        <v>1027</v>
      </c>
      <c r="R1029" s="279">
        <v>0</v>
      </c>
    </row>
    <row r="1030" spans="1:18" x14ac:dyDescent="0.25">
      <c r="A1030">
        <v>1028</v>
      </c>
      <c r="B1030">
        <f>ROUNDUP(Commercial_Industrial_Requirements[[#This Row],[Total Parking Spaces]]*0.2,0.1)</f>
        <v>206</v>
      </c>
      <c r="C1030">
        <f>ROUNDUP(Commercial_Industrial_Requirements[[#This Row],['# EV Capable Spaces]]*0.25,0.1)</f>
        <v>52</v>
      </c>
      <c r="E1030">
        <v>1028</v>
      </c>
      <c r="F1030">
        <f t="shared" si="103"/>
        <v>103</v>
      </c>
      <c r="G1030">
        <f t="shared" si="104"/>
        <v>257</v>
      </c>
      <c r="H1030">
        <v>0</v>
      </c>
      <c r="J1030">
        <v>1028</v>
      </c>
      <c r="K1030">
        <f t="shared" si="99"/>
        <v>103</v>
      </c>
      <c r="L1030">
        <f t="shared" si="100"/>
        <v>257</v>
      </c>
      <c r="M1030">
        <f t="shared" si="101"/>
        <v>52</v>
      </c>
      <c r="O1030" s="278">
        <v>1028</v>
      </c>
      <c r="P1030" s="278">
        <v>0</v>
      </c>
      <c r="Q1030" s="278">
        <f t="shared" si="102"/>
        <v>1028</v>
      </c>
      <c r="R1030" s="279">
        <v>0</v>
      </c>
    </row>
    <row r="1031" spans="1:18" x14ac:dyDescent="0.25">
      <c r="A1031">
        <v>1029</v>
      </c>
      <c r="B1031">
        <f>ROUNDUP(Commercial_Industrial_Requirements[[#This Row],[Total Parking Spaces]]*0.2,0.1)</f>
        <v>206</v>
      </c>
      <c r="C1031">
        <f>ROUNDUP(Commercial_Industrial_Requirements[[#This Row],['# EV Capable Spaces]]*0.25,0.1)</f>
        <v>52</v>
      </c>
      <c r="E1031">
        <v>1029</v>
      </c>
      <c r="F1031">
        <f t="shared" si="103"/>
        <v>103</v>
      </c>
      <c r="G1031">
        <f t="shared" si="104"/>
        <v>258</v>
      </c>
      <c r="H1031">
        <v>0</v>
      </c>
      <c r="J1031">
        <v>1029</v>
      </c>
      <c r="K1031">
        <f t="shared" si="99"/>
        <v>103</v>
      </c>
      <c r="L1031">
        <f t="shared" si="100"/>
        <v>258</v>
      </c>
      <c r="M1031">
        <f t="shared" si="101"/>
        <v>52</v>
      </c>
      <c r="O1031" s="278">
        <v>1029</v>
      </c>
      <c r="P1031" s="278">
        <v>0</v>
      </c>
      <c r="Q1031" s="278">
        <f t="shared" si="102"/>
        <v>1029</v>
      </c>
      <c r="R1031" s="279">
        <v>0</v>
      </c>
    </row>
    <row r="1032" spans="1:18" x14ac:dyDescent="0.25">
      <c r="A1032">
        <v>1030</v>
      </c>
      <c r="B1032">
        <f>ROUNDUP(Commercial_Industrial_Requirements[[#This Row],[Total Parking Spaces]]*0.2,0.1)</f>
        <v>206</v>
      </c>
      <c r="C1032">
        <f>ROUNDUP(Commercial_Industrial_Requirements[[#This Row],['# EV Capable Spaces]]*0.25,0.1)</f>
        <v>52</v>
      </c>
      <c r="E1032">
        <v>1030</v>
      </c>
      <c r="F1032">
        <f t="shared" si="103"/>
        <v>103</v>
      </c>
      <c r="G1032">
        <f t="shared" si="104"/>
        <v>258</v>
      </c>
      <c r="H1032">
        <v>0</v>
      </c>
      <c r="J1032">
        <v>1030</v>
      </c>
      <c r="K1032">
        <f t="shared" si="99"/>
        <v>103</v>
      </c>
      <c r="L1032">
        <f t="shared" si="100"/>
        <v>258</v>
      </c>
      <c r="M1032">
        <f t="shared" si="101"/>
        <v>52</v>
      </c>
      <c r="O1032" s="278">
        <v>1030</v>
      </c>
      <c r="P1032" s="278">
        <v>0</v>
      </c>
      <c r="Q1032" s="278">
        <f t="shared" si="102"/>
        <v>1030</v>
      </c>
      <c r="R1032" s="279">
        <v>0</v>
      </c>
    </row>
    <row r="1033" spans="1:18" x14ac:dyDescent="0.25">
      <c r="A1033">
        <v>1031</v>
      </c>
      <c r="B1033">
        <f>ROUNDUP(Commercial_Industrial_Requirements[[#This Row],[Total Parking Spaces]]*0.2,0.1)</f>
        <v>207</v>
      </c>
      <c r="C1033">
        <f>ROUNDUP(Commercial_Industrial_Requirements[[#This Row],['# EV Capable Spaces]]*0.25,0.1)</f>
        <v>52</v>
      </c>
      <c r="E1033">
        <v>1031</v>
      </c>
      <c r="F1033">
        <f t="shared" si="103"/>
        <v>104</v>
      </c>
      <c r="G1033">
        <f t="shared" si="104"/>
        <v>258</v>
      </c>
      <c r="H1033">
        <v>0</v>
      </c>
      <c r="J1033">
        <v>1031</v>
      </c>
      <c r="K1033">
        <f t="shared" si="99"/>
        <v>104</v>
      </c>
      <c r="L1033">
        <f t="shared" si="100"/>
        <v>258</v>
      </c>
      <c r="M1033">
        <f t="shared" si="101"/>
        <v>52</v>
      </c>
      <c r="O1033" s="278">
        <v>1031</v>
      </c>
      <c r="P1033" s="278">
        <v>0</v>
      </c>
      <c r="Q1033" s="278">
        <f t="shared" si="102"/>
        <v>1031</v>
      </c>
      <c r="R1033" s="279">
        <v>0</v>
      </c>
    </row>
    <row r="1034" spans="1:18" x14ac:dyDescent="0.25">
      <c r="A1034">
        <v>1032</v>
      </c>
      <c r="B1034">
        <f>ROUNDUP(Commercial_Industrial_Requirements[[#This Row],[Total Parking Spaces]]*0.2,0.1)</f>
        <v>207</v>
      </c>
      <c r="C1034">
        <f>ROUNDUP(Commercial_Industrial_Requirements[[#This Row],['# EV Capable Spaces]]*0.25,0.1)</f>
        <v>52</v>
      </c>
      <c r="E1034">
        <v>1032</v>
      </c>
      <c r="F1034">
        <f t="shared" si="103"/>
        <v>104</v>
      </c>
      <c r="G1034">
        <f t="shared" si="104"/>
        <v>258</v>
      </c>
      <c r="H1034">
        <v>0</v>
      </c>
      <c r="J1034">
        <v>1032</v>
      </c>
      <c r="K1034">
        <f t="shared" ref="K1034:K1097" si="105">ROUNDUP(J1034*0.1,0.1)</f>
        <v>104</v>
      </c>
      <c r="L1034">
        <f t="shared" ref="L1034:L1097" si="106">ROUNDUP(J1034*0.25,0.1)</f>
        <v>258</v>
      </c>
      <c r="M1034">
        <f t="shared" ref="M1034:M1097" si="107">ROUNDUP(J1034*0.05,0.1)</f>
        <v>52</v>
      </c>
      <c r="O1034" s="278">
        <v>1032</v>
      </c>
      <c r="P1034" s="278">
        <v>0</v>
      </c>
      <c r="Q1034" s="278">
        <f t="shared" si="102"/>
        <v>1032</v>
      </c>
      <c r="R1034" s="279">
        <v>0</v>
      </c>
    </row>
    <row r="1035" spans="1:18" x14ac:dyDescent="0.25">
      <c r="A1035">
        <v>1033</v>
      </c>
      <c r="B1035">
        <f>ROUNDUP(Commercial_Industrial_Requirements[[#This Row],[Total Parking Spaces]]*0.2,0.1)</f>
        <v>207</v>
      </c>
      <c r="C1035">
        <f>ROUNDUP(Commercial_Industrial_Requirements[[#This Row],['# EV Capable Spaces]]*0.25,0.1)</f>
        <v>52</v>
      </c>
      <c r="E1035">
        <v>1033</v>
      </c>
      <c r="F1035">
        <f t="shared" si="103"/>
        <v>104</v>
      </c>
      <c r="G1035">
        <f t="shared" si="104"/>
        <v>259</v>
      </c>
      <c r="H1035">
        <v>0</v>
      </c>
      <c r="J1035">
        <v>1033</v>
      </c>
      <c r="K1035">
        <f t="shared" si="105"/>
        <v>104</v>
      </c>
      <c r="L1035">
        <f t="shared" si="106"/>
        <v>259</v>
      </c>
      <c r="M1035">
        <f t="shared" si="107"/>
        <v>52</v>
      </c>
      <c r="O1035" s="278">
        <v>1033</v>
      </c>
      <c r="P1035" s="278">
        <v>0</v>
      </c>
      <c r="Q1035" s="278">
        <f t="shared" si="102"/>
        <v>1033</v>
      </c>
      <c r="R1035" s="279">
        <v>0</v>
      </c>
    </row>
    <row r="1036" spans="1:18" x14ac:dyDescent="0.25">
      <c r="A1036">
        <v>1034</v>
      </c>
      <c r="B1036">
        <f>ROUNDUP(Commercial_Industrial_Requirements[[#This Row],[Total Parking Spaces]]*0.2,0.1)</f>
        <v>207</v>
      </c>
      <c r="C1036">
        <f>ROUNDUP(Commercial_Industrial_Requirements[[#This Row],['# EV Capable Spaces]]*0.25,0.1)</f>
        <v>52</v>
      </c>
      <c r="E1036">
        <v>1034</v>
      </c>
      <c r="F1036">
        <f t="shared" si="103"/>
        <v>104</v>
      </c>
      <c r="G1036">
        <f t="shared" si="104"/>
        <v>259</v>
      </c>
      <c r="H1036">
        <v>0</v>
      </c>
      <c r="J1036">
        <v>1034</v>
      </c>
      <c r="K1036">
        <f t="shared" si="105"/>
        <v>104</v>
      </c>
      <c r="L1036">
        <f t="shared" si="106"/>
        <v>259</v>
      </c>
      <c r="M1036">
        <f t="shared" si="107"/>
        <v>52</v>
      </c>
      <c r="O1036" s="278">
        <v>1034</v>
      </c>
      <c r="P1036" s="278">
        <v>0</v>
      </c>
      <c r="Q1036" s="278">
        <f t="shared" si="102"/>
        <v>1034</v>
      </c>
      <c r="R1036" s="279">
        <v>0</v>
      </c>
    </row>
    <row r="1037" spans="1:18" x14ac:dyDescent="0.25">
      <c r="A1037">
        <v>1035</v>
      </c>
      <c r="B1037">
        <f>ROUNDUP(Commercial_Industrial_Requirements[[#This Row],[Total Parking Spaces]]*0.2,0.1)</f>
        <v>207</v>
      </c>
      <c r="C1037">
        <f>ROUNDUP(Commercial_Industrial_Requirements[[#This Row],['# EV Capable Spaces]]*0.25,0.1)</f>
        <v>52</v>
      </c>
      <c r="E1037">
        <v>1035</v>
      </c>
      <c r="F1037">
        <f t="shared" si="103"/>
        <v>104</v>
      </c>
      <c r="G1037">
        <f t="shared" si="104"/>
        <v>259</v>
      </c>
      <c r="H1037">
        <v>0</v>
      </c>
      <c r="J1037">
        <v>1035</v>
      </c>
      <c r="K1037">
        <f t="shared" si="105"/>
        <v>104</v>
      </c>
      <c r="L1037">
        <f t="shared" si="106"/>
        <v>259</v>
      </c>
      <c r="M1037">
        <f t="shared" si="107"/>
        <v>52</v>
      </c>
      <c r="O1037" s="278">
        <v>1035</v>
      </c>
      <c r="P1037" s="278">
        <v>0</v>
      </c>
      <c r="Q1037" s="278">
        <f t="shared" si="102"/>
        <v>1035</v>
      </c>
      <c r="R1037" s="279">
        <v>0</v>
      </c>
    </row>
    <row r="1038" spans="1:18" x14ac:dyDescent="0.25">
      <c r="A1038">
        <v>1036</v>
      </c>
      <c r="B1038">
        <f>ROUNDUP(Commercial_Industrial_Requirements[[#This Row],[Total Parking Spaces]]*0.2,0.1)</f>
        <v>208</v>
      </c>
      <c r="C1038">
        <f>ROUNDUP(Commercial_Industrial_Requirements[[#This Row],['# EV Capable Spaces]]*0.25,0.1)</f>
        <v>52</v>
      </c>
      <c r="E1038">
        <v>1036</v>
      </c>
      <c r="F1038">
        <f t="shared" si="103"/>
        <v>104</v>
      </c>
      <c r="G1038">
        <f t="shared" si="104"/>
        <v>259</v>
      </c>
      <c r="H1038">
        <v>0</v>
      </c>
      <c r="J1038">
        <v>1036</v>
      </c>
      <c r="K1038">
        <f t="shared" si="105"/>
        <v>104</v>
      </c>
      <c r="L1038">
        <f t="shared" si="106"/>
        <v>259</v>
      </c>
      <c r="M1038">
        <f t="shared" si="107"/>
        <v>52</v>
      </c>
      <c r="O1038" s="278">
        <v>1036</v>
      </c>
      <c r="P1038" s="278">
        <v>0</v>
      </c>
      <c r="Q1038" s="278">
        <f t="shared" si="102"/>
        <v>1036</v>
      </c>
      <c r="R1038" s="279">
        <v>0</v>
      </c>
    </row>
    <row r="1039" spans="1:18" x14ac:dyDescent="0.25">
      <c r="A1039">
        <v>1037</v>
      </c>
      <c r="B1039">
        <f>ROUNDUP(Commercial_Industrial_Requirements[[#This Row],[Total Parking Spaces]]*0.2,0.1)</f>
        <v>208</v>
      </c>
      <c r="C1039">
        <f>ROUNDUP(Commercial_Industrial_Requirements[[#This Row],['# EV Capable Spaces]]*0.25,0.1)</f>
        <v>52</v>
      </c>
      <c r="E1039">
        <v>1037</v>
      </c>
      <c r="F1039">
        <f t="shared" si="103"/>
        <v>104</v>
      </c>
      <c r="G1039">
        <f t="shared" si="104"/>
        <v>260</v>
      </c>
      <c r="H1039">
        <v>0</v>
      </c>
      <c r="J1039">
        <v>1037</v>
      </c>
      <c r="K1039">
        <f t="shared" si="105"/>
        <v>104</v>
      </c>
      <c r="L1039">
        <f t="shared" si="106"/>
        <v>260</v>
      </c>
      <c r="M1039">
        <f t="shared" si="107"/>
        <v>52</v>
      </c>
      <c r="O1039" s="278">
        <v>1037</v>
      </c>
      <c r="P1039" s="278">
        <v>0</v>
      </c>
      <c r="Q1039" s="278">
        <f t="shared" si="102"/>
        <v>1037</v>
      </c>
      <c r="R1039" s="279">
        <v>0</v>
      </c>
    </row>
    <row r="1040" spans="1:18" x14ac:dyDescent="0.25">
      <c r="A1040">
        <v>1038</v>
      </c>
      <c r="B1040">
        <f>ROUNDUP(Commercial_Industrial_Requirements[[#This Row],[Total Parking Spaces]]*0.2,0.1)</f>
        <v>208</v>
      </c>
      <c r="C1040">
        <f>ROUNDUP(Commercial_Industrial_Requirements[[#This Row],['# EV Capable Spaces]]*0.25,0.1)</f>
        <v>52</v>
      </c>
      <c r="E1040">
        <v>1038</v>
      </c>
      <c r="F1040">
        <f t="shared" si="103"/>
        <v>104</v>
      </c>
      <c r="G1040">
        <f t="shared" si="104"/>
        <v>260</v>
      </c>
      <c r="H1040">
        <v>0</v>
      </c>
      <c r="J1040">
        <v>1038</v>
      </c>
      <c r="K1040">
        <f t="shared" si="105"/>
        <v>104</v>
      </c>
      <c r="L1040">
        <f t="shared" si="106"/>
        <v>260</v>
      </c>
      <c r="M1040">
        <f t="shared" si="107"/>
        <v>52</v>
      </c>
      <c r="O1040" s="278">
        <v>1038</v>
      </c>
      <c r="P1040" s="278">
        <v>0</v>
      </c>
      <c r="Q1040" s="278">
        <f t="shared" si="102"/>
        <v>1038</v>
      </c>
      <c r="R1040" s="279">
        <v>0</v>
      </c>
    </row>
    <row r="1041" spans="1:18" x14ac:dyDescent="0.25">
      <c r="A1041">
        <v>1039</v>
      </c>
      <c r="B1041">
        <f>ROUNDUP(Commercial_Industrial_Requirements[[#This Row],[Total Parking Spaces]]*0.2,0.1)</f>
        <v>208</v>
      </c>
      <c r="C1041">
        <f>ROUNDUP(Commercial_Industrial_Requirements[[#This Row],['# EV Capable Spaces]]*0.25,0.1)</f>
        <v>52</v>
      </c>
      <c r="E1041">
        <v>1039</v>
      </c>
      <c r="F1041">
        <f t="shared" si="103"/>
        <v>104</v>
      </c>
      <c r="G1041">
        <f t="shared" si="104"/>
        <v>260</v>
      </c>
      <c r="H1041">
        <v>0</v>
      </c>
      <c r="J1041">
        <v>1039</v>
      </c>
      <c r="K1041">
        <f t="shared" si="105"/>
        <v>104</v>
      </c>
      <c r="L1041">
        <f t="shared" si="106"/>
        <v>260</v>
      </c>
      <c r="M1041">
        <f t="shared" si="107"/>
        <v>52</v>
      </c>
      <c r="O1041" s="278">
        <v>1039</v>
      </c>
      <c r="P1041" s="278">
        <v>0</v>
      </c>
      <c r="Q1041" s="278">
        <f t="shared" si="102"/>
        <v>1039</v>
      </c>
      <c r="R1041" s="279">
        <v>0</v>
      </c>
    </row>
    <row r="1042" spans="1:18" x14ac:dyDescent="0.25">
      <c r="A1042">
        <v>1040</v>
      </c>
      <c r="B1042">
        <f>ROUNDUP(Commercial_Industrial_Requirements[[#This Row],[Total Parking Spaces]]*0.2,0.1)</f>
        <v>208</v>
      </c>
      <c r="C1042">
        <f>ROUNDUP(Commercial_Industrial_Requirements[[#This Row],['# EV Capable Spaces]]*0.25,0.1)</f>
        <v>52</v>
      </c>
      <c r="E1042">
        <v>1040</v>
      </c>
      <c r="F1042">
        <f t="shared" si="103"/>
        <v>104</v>
      </c>
      <c r="G1042">
        <f t="shared" si="104"/>
        <v>260</v>
      </c>
      <c r="H1042">
        <v>0</v>
      </c>
      <c r="J1042">
        <v>1040</v>
      </c>
      <c r="K1042">
        <f t="shared" si="105"/>
        <v>104</v>
      </c>
      <c r="L1042">
        <f t="shared" si="106"/>
        <v>260</v>
      </c>
      <c r="M1042">
        <f t="shared" si="107"/>
        <v>52</v>
      </c>
      <c r="O1042" s="278">
        <v>1040</v>
      </c>
      <c r="P1042" s="278">
        <v>0</v>
      </c>
      <c r="Q1042" s="278">
        <f t="shared" si="102"/>
        <v>1040</v>
      </c>
      <c r="R1042" s="279">
        <v>0</v>
      </c>
    </row>
    <row r="1043" spans="1:18" x14ac:dyDescent="0.25">
      <c r="A1043">
        <v>1041</v>
      </c>
      <c r="B1043">
        <f>ROUNDUP(Commercial_Industrial_Requirements[[#This Row],[Total Parking Spaces]]*0.2,0.1)</f>
        <v>209</v>
      </c>
      <c r="C1043">
        <f>ROUNDUP(Commercial_Industrial_Requirements[[#This Row],['# EV Capable Spaces]]*0.25,0.1)</f>
        <v>53</v>
      </c>
      <c r="E1043">
        <v>1041</v>
      </c>
      <c r="F1043">
        <f t="shared" si="103"/>
        <v>105</v>
      </c>
      <c r="G1043">
        <f t="shared" si="104"/>
        <v>261</v>
      </c>
      <c r="H1043">
        <v>0</v>
      </c>
      <c r="J1043">
        <v>1041</v>
      </c>
      <c r="K1043">
        <f t="shared" si="105"/>
        <v>105</v>
      </c>
      <c r="L1043">
        <f t="shared" si="106"/>
        <v>261</v>
      </c>
      <c r="M1043">
        <f t="shared" si="107"/>
        <v>53</v>
      </c>
      <c r="O1043" s="278">
        <v>1041</v>
      </c>
      <c r="P1043" s="278">
        <v>0</v>
      </c>
      <c r="Q1043" s="278">
        <f t="shared" ref="Q1043:Q1106" si="108">O1043</f>
        <v>1041</v>
      </c>
      <c r="R1043" s="279">
        <v>0</v>
      </c>
    </row>
    <row r="1044" spans="1:18" x14ac:dyDescent="0.25">
      <c r="A1044">
        <v>1042</v>
      </c>
      <c r="B1044">
        <f>ROUNDUP(Commercial_Industrial_Requirements[[#This Row],[Total Parking Spaces]]*0.2,0.1)</f>
        <v>209</v>
      </c>
      <c r="C1044">
        <f>ROUNDUP(Commercial_Industrial_Requirements[[#This Row],['# EV Capable Spaces]]*0.25,0.1)</f>
        <v>53</v>
      </c>
      <c r="E1044">
        <v>1042</v>
      </c>
      <c r="F1044">
        <f t="shared" si="103"/>
        <v>105</v>
      </c>
      <c r="G1044">
        <f t="shared" si="104"/>
        <v>261</v>
      </c>
      <c r="H1044">
        <v>0</v>
      </c>
      <c r="J1044">
        <v>1042</v>
      </c>
      <c r="K1044">
        <f t="shared" si="105"/>
        <v>105</v>
      </c>
      <c r="L1044">
        <f t="shared" si="106"/>
        <v>261</v>
      </c>
      <c r="M1044">
        <f t="shared" si="107"/>
        <v>53</v>
      </c>
      <c r="O1044" s="278">
        <v>1042</v>
      </c>
      <c r="P1044" s="278">
        <v>0</v>
      </c>
      <c r="Q1044" s="278">
        <f t="shared" si="108"/>
        <v>1042</v>
      </c>
      <c r="R1044" s="279">
        <v>0</v>
      </c>
    </row>
    <row r="1045" spans="1:18" x14ac:dyDescent="0.25">
      <c r="A1045">
        <v>1043</v>
      </c>
      <c r="B1045">
        <f>ROUNDUP(Commercial_Industrial_Requirements[[#This Row],[Total Parking Spaces]]*0.2,0.1)</f>
        <v>209</v>
      </c>
      <c r="C1045">
        <f>ROUNDUP(Commercial_Industrial_Requirements[[#This Row],['# EV Capable Spaces]]*0.25,0.1)</f>
        <v>53</v>
      </c>
      <c r="E1045">
        <v>1043</v>
      </c>
      <c r="F1045">
        <f t="shared" si="103"/>
        <v>105</v>
      </c>
      <c r="G1045">
        <f t="shared" si="104"/>
        <v>261</v>
      </c>
      <c r="H1045">
        <v>0</v>
      </c>
      <c r="J1045">
        <v>1043</v>
      </c>
      <c r="K1045">
        <f t="shared" si="105"/>
        <v>105</v>
      </c>
      <c r="L1045">
        <f t="shared" si="106"/>
        <v>261</v>
      </c>
      <c r="M1045">
        <f t="shared" si="107"/>
        <v>53</v>
      </c>
      <c r="O1045" s="278">
        <v>1043</v>
      </c>
      <c r="P1045" s="278">
        <v>0</v>
      </c>
      <c r="Q1045" s="278">
        <f t="shared" si="108"/>
        <v>1043</v>
      </c>
      <c r="R1045" s="279">
        <v>0</v>
      </c>
    </row>
    <row r="1046" spans="1:18" x14ac:dyDescent="0.25">
      <c r="A1046">
        <v>1044</v>
      </c>
      <c r="B1046">
        <f>ROUNDUP(Commercial_Industrial_Requirements[[#This Row],[Total Parking Spaces]]*0.2,0.1)</f>
        <v>209</v>
      </c>
      <c r="C1046">
        <f>ROUNDUP(Commercial_Industrial_Requirements[[#This Row],['# EV Capable Spaces]]*0.25,0.1)</f>
        <v>53</v>
      </c>
      <c r="E1046">
        <v>1044</v>
      </c>
      <c r="F1046">
        <f t="shared" si="103"/>
        <v>105</v>
      </c>
      <c r="G1046">
        <f t="shared" si="104"/>
        <v>261</v>
      </c>
      <c r="H1046">
        <v>0</v>
      </c>
      <c r="J1046">
        <v>1044</v>
      </c>
      <c r="K1046">
        <f t="shared" si="105"/>
        <v>105</v>
      </c>
      <c r="L1046">
        <f t="shared" si="106"/>
        <v>261</v>
      </c>
      <c r="M1046">
        <f t="shared" si="107"/>
        <v>53</v>
      </c>
      <c r="O1046" s="278">
        <v>1044</v>
      </c>
      <c r="P1046" s="278">
        <v>0</v>
      </c>
      <c r="Q1046" s="278">
        <f t="shared" si="108"/>
        <v>1044</v>
      </c>
      <c r="R1046" s="279">
        <v>0</v>
      </c>
    </row>
    <row r="1047" spans="1:18" x14ac:dyDescent="0.25">
      <c r="A1047">
        <v>1045</v>
      </c>
      <c r="B1047">
        <f>ROUNDUP(Commercial_Industrial_Requirements[[#This Row],[Total Parking Spaces]]*0.2,0.1)</f>
        <v>209</v>
      </c>
      <c r="C1047">
        <f>ROUNDUP(Commercial_Industrial_Requirements[[#This Row],['# EV Capable Spaces]]*0.25,0.1)</f>
        <v>53</v>
      </c>
      <c r="E1047">
        <v>1045</v>
      </c>
      <c r="F1047">
        <f t="shared" si="103"/>
        <v>105</v>
      </c>
      <c r="G1047">
        <f t="shared" si="104"/>
        <v>262</v>
      </c>
      <c r="H1047">
        <v>0</v>
      </c>
      <c r="J1047">
        <v>1045</v>
      </c>
      <c r="K1047">
        <f t="shared" si="105"/>
        <v>105</v>
      </c>
      <c r="L1047">
        <f t="shared" si="106"/>
        <v>262</v>
      </c>
      <c r="M1047">
        <f t="shared" si="107"/>
        <v>53</v>
      </c>
      <c r="O1047" s="278">
        <v>1045</v>
      </c>
      <c r="P1047" s="278">
        <v>0</v>
      </c>
      <c r="Q1047" s="278">
        <f t="shared" si="108"/>
        <v>1045</v>
      </c>
      <c r="R1047" s="279">
        <v>0</v>
      </c>
    </row>
    <row r="1048" spans="1:18" x14ac:dyDescent="0.25">
      <c r="A1048">
        <v>1046</v>
      </c>
      <c r="B1048">
        <f>ROUNDUP(Commercial_Industrial_Requirements[[#This Row],[Total Parking Spaces]]*0.2,0.1)</f>
        <v>210</v>
      </c>
      <c r="C1048">
        <f>ROUNDUP(Commercial_Industrial_Requirements[[#This Row],['# EV Capable Spaces]]*0.25,0.1)</f>
        <v>53</v>
      </c>
      <c r="E1048">
        <v>1046</v>
      </c>
      <c r="F1048">
        <f t="shared" si="103"/>
        <v>105</v>
      </c>
      <c r="G1048">
        <f t="shared" si="104"/>
        <v>262</v>
      </c>
      <c r="H1048">
        <v>0</v>
      </c>
      <c r="J1048">
        <v>1046</v>
      </c>
      <c r="K1048">
        <f t="shared" si="105"/>
        <v>105</v>
      </c>
      <c r="L1048">
        <f t="shared" si="106"/>
        <v>262</v>
      </c>
      <c r="M1048">
        <f t="shared" si="107"/>
        <v>53</v>
      </c>
      <c r="O1048" s="278">
        <v>1046</v>
      </c>
      <c r="P1048" s="278">
        <v>0</v>
      </c>
      <c r="Q1048" s="278">
        <f t="shared" si="108"/>
        <v>1046</v>
      </c>
      <c r="R1048" s="279">
        <v>0</v>
      </c>
    </row>
    <row r="1049" spans="1:18" x14ac:dyDescent="0.25">
      <c r="A1049">
        <v>1047</v>
      </c>
      <c r="B1049">
        <f>ROUNDUP(Commercial_Industrial_Requirements[[#This Row],[Total Parking Spaces]]*0.2,0.1)</f>
        <v>210</v>
      </c>
      <c r="C1049">
        <f>ROUNDUP(Commercial_Industrial_Requirements[[#This Row],['# EV Capable Spaces]]*0.25,0.1)</f>
        <v>53</v>
      </c>
      <c r="E1049">
        <v>1047</v>
      </c>
      <c r="F1049">
        <f t="shared" si="103"/>
        <v>105</v>
      </c>
      <c r="G1049">
        <f t="shared" si="104"/>
        <v>262</v>
      </c>
      <c r="H1049">
        <v>0</v>
      </c>
      <c r="J1049">
        <v>1047</v>
      </c>
      <c r="K1049">
        <f t="shared" si="105"/>
        <v>105</v>
      </c>
      <c r="L1049">
        <f t="shared" si="106"/>
        <v>262</v>
      </c>
      <c r="M1049">
        <f t="shared" si="107"/>
        <v>53</v>
      </c>
      <c r="O1049" s="278">
        <v>1047</v>
      </c>
      <c r="P1049" s="278">
        <v>0</v>
      </c>
      <c r="Q1049" s="278">
        <f t="shared" si="108"/>
        <v>1047</v>
      </c>
      <c r="R1049" s="279">
        <v>0</v>
      </c>
    </row>
    <row r="1050" spans="1:18" x14ac:dyDescent="0.25">
      <c r="A1050">
        <v>1048</v>
      </c>
      <c r="B1050">
        <f>ROUNDUP(Commercial_Industrial_Requirements[[#This Row],[Total Parking Spaces]]*0.2,0.1)</f>
        <v>210</v>
      </c>
      <c r="C1050">
        <f>ROUNDUP(Commercial_Industrial_Requirements[[#This Row],['# EV Capable Spaces]]*0.25,0.1)</f>
        <v>53</v>
      </c>
      <c r="E1050">
        <v>1048</v>
      </c>
      <c r="F1050">
        <f t="shared" si="103"/>
        <v>105</v>
      </c>
      <c r="G1050">
        <f t="shared" si="104"/>
        <v>262</v>
      </c>
      <c r="H1050">
        <v>0</v>
      </c>
      <c r="J1050">
        <v>1048</v>
      </c>
      <c r="K1050">
        <f t="shared" si="105"/>
        <v>105</v>
      </c>
      <c r="L1050">
        <f t="shared" si="106"/>
        <v>262</v>
      </c>
      <c r="M1050">
        <f t="shared" si="107"/>
        <v>53</v>
      </c>
      <c r="O1050" s="278">
        <v>1048</v>
      </c>
      <c r="P1050" s="278">
        <v>0</v>
      </c>
      <c r="Q1050" s="278">
        <f t="shared" si="108"/>
        <v>1048</v>
      </c>
      <c r="R1050" s="279">
        <v>0</v>
      </c>
    </row>
    <row r="1051" spans="1:18" x14ac:dyDescent="0.25">
      <c r="A1051">
        <v>1049</v>
      </c>
      <c r="B1051">
        <f>ROUNDUP(Commercial_Industrial_Requirements[[#This Row],[Total Parking Spaces]]*0.2,0.1)</f>
        <v>210</v>
      </c>
      <c r="C1051">
        <f>ROUNDUP(Commercial_Industrial_Requirements[[#This Row],['# EV Capable Spaces]]*0.25,0.1)</f>
        <v>53</v>
      </c>
      <c r="E1051">
        <v>1049</v>
      </c>
      <c r="F1051">
        <f t="shared" si="103"/>
        <v>105</v>
      </c>
      <c r="G1051">
        <f t="shared" si="104"/>
        <v>263</v>
      </c>
      <c r="H1051">
        <v>0</v>
      </c>
      <c r="J1051">
        <v>1049</v>
      </c>
      <c r="K1051">
        <f t="shared" si="105"/>
        <v>105</v>
      </c>
      <c r="L1051">
        <f t="shared" si="106"/>
        <v>263</v>
      </c>
      <c r="M1051">
        <f t="shared" si="107"/>
        <v>53</v>
      </c>
      <c r="O1051" s="278">
        <v>1049</v>
      </c>
      <c r="P1051" s="278">
        <v>0</v>
      </c>
      <c r="Q1051" s="278">
        <f t="shared" si="108"/>
        <v>1049</v>
      </c>
      <c r="R1051" s="279">
        <v>0</v>
      </c>
    </row>
    <row r="1052" spans="1:18" x14ac:dyDescent="0.25">
      <c r="A1052">
        <v>1050</v>
      </c>
      <c r="B1052">
        <f>ROUNDUP(Commercial_Industrial_Requirements[[#This Row],[Total Parking Spaces]]*0.2,0.1)</f>
        <v>210</v>
      </c>
      <c r="C1052">
        <f>ROUNDUP(Commercial_Industrial_Requirements[[#This Row],['# EV Capable Spaces]]*0.25,0.1)</f>
        <v>53</v>
      </c>
      <c r="E1052">
        <v>1050</v>
      </c>
      <c r="F1052">
        <f t="shared" si="103"/>
        <v>105</v>
      </c>
      <c r="G1052">
        <f t="shared" si="104"/>
        <v>263</v>
      </c>
      <c r="H1052">
        <v>0</v>
      </c>
      <c r="J1052">
        <v>1050</v>
      </c>
      <c r="K1052">
        <f t="shared" si="105"/>
        <v>105</v>
      </c>
      <c r="L1052">
        <f t="shared" si="106"/>
        <v>263</v>
      </c>
      <c r="M1052">
        <f t="shared" si="107"/>
        <v>53</v>
      </c>
      <c r="O1052" s="278">
        <v>1050</v>
      </c>
      <c r="P1052" s="278">
        <v>0</v>
      </c>
      <c r="Q1052" s="278">
        <f t="shared" si="108"/>
        <v>1050</v>
      </c>
      <c r="R1052" s="279">
        <v>0</v>
      </c>
    </row>
    <row r="1053" spans="1:18" x14ac:dyDescent="0.25">
      <c r="A1053">
        <v>1051</v>
      </c>
      <c r="B1053">
        <f>ROUNDUP(Commercial_Industrial_Requirements[[#This Row],[Total Parking Spaces]]*0.2,0.1)</f>
        <v>211</v>
      </c>
      <c r="C1053">
        <f>ROUNDUP(Commercial_Industrial_Requirements[[#This Row],['# EV Capable Spaces]]*0.25,0.1)</f>
        <v>53</v>
      </c>
      <c r="E1053">
        <v>1051</v>
      </c>
      <c r="F1053">
        <f t="shared" si="103"/>
        <v>106</v>
      </c>
      <c r="G1053">
        <f t="shared" si="104"/>
        <v>263</v>
      </c>
      <c r="H1053">
        <v>0</v>
      </c>
      <c r="J1053">
        <v>1051</v>
      </c>
      <c r="K1053">
        <f t="shared" si="105"/>
        <v>106</v>
      </c>
      <c r="L1053">
        <f t="shared" si="106"/>
        <v>263</v>
      </c>
      <c r="M1053">
        <f t="shared" si="107"/>
        <v>53</v>
      </c>
      <c r="O1053" s="278">
        <v>1051</v>
      </c>
      <c r="P1053" s="278">
        <v>0</v>
      </c>
      <c r="Q1053" s="278">
        <f t="shared" si="108"/>
        <v>1051</v>
      </c>
      <c r="R1053" s="279">
        <v>0</v>
      </c>
    </row>
    <row r="1054" spans="1:18" x14ac:dyDescent="0.25">
      <c r="A1054">
        <v>1052</v>
      </c>
      <c r="B1054">
        <f>ROUNDUP(Commercial_Industrial_Requirements[[#This Row],[Total Parking Spaces]]*0.2,0.1)</f>
        <v>211</v>
      </c>
      <c r="C1054">
        <f>ROUNDUP(Commercial_Industrial_Requirements[[#This Row],['# EV Capable Spaces]]*0.25,0.1)</f>
        <v>53</v>
      </c>
      <c r="E1054">
        <v>1052</v>
      </c>
      <c r="F1054">
        <f t="shared" si="103"/>
        <v>106</v>
      </c>
      <c r="G1054">
        <f t="shared" si="104"/>
        <v>263</v>
      </c>
      <c r="H1054">
        <v>0</v>
      </c>
      <c r="J1054">
        <v>1052</v>
      </c>
      <c r="K1054">
        <f t="shared" si="105"/>
        <v>106</v>
      </c>
      <c r="L1054">
        <f t="shared" si="106"/>
        <v>263</v>
      </c>
      <c r="M1054">
        <f t="shared" si="107"/>
        <v>53</v>
      </c>
      <c r="O1054" s="278">
        <v>1052</v>
      </c>
      <c r="P1054" s="278">
        <v>0</v>
      </c>
      <c r="Q1054" s="278">
        <f t="shared" si="108"/>
        <v>1052</v>
      </c>
      <c r="R1054" s="279">
        <v>0</v>
      </c>
    </row>
    <row r="1055" spans="1:18" x14ac:dyDescent="0.25">
      <c r="A1055">
        <v>1053</v>
      </c>
      <c r="B1055">
        <f>ROUNDUP(Commercial_Industrial_Requirements[[#This Row],[Total Parking Spaces]]*0.2,0.1)</f>
        <v>211</v>
      </c>
      <c r="C1055">
        <f>ROUNDUP(Commercial_Industrial_Requirements[[#This Row],['# EV Capable Spaces]]*0.25,0.1)</f>
        <v>53</v>
      </c>
      <c r="E1055">
        <v>1053</v>
      </c>
      <c r="F1055">
        <f t="shared" si="103"/>
        <v>106</v>
      </c>
      <c r="G1055">
        <f t="shared" si="104"/>
        <v>264</v>
      </c>
      <c r="H1055">
        <v>0</v>
      </c>
      <c r="J1055">
        <v>1053</v>
      </c>
      <c r="K1055">
        <f t="shared" si="105"/>
        <v>106</v>
      </c>
      <c r="L1055">
        <f t="shared" si="106"/>
        <v>264</v>
      </c>
      <c r="M1055">
        <f t="shared" si="107"/>
        <v>53</v>
      </c>
      <c r="O1055" s="278">
        <v>1053</v>
      </c>
      <c r="P1055" s="278">
        <v>0</v>
      </c>
      <c r="Q1055" s="278">
        <f t="shared" si="108"/>
        <v>1053</v>
      </c>
      <c r="R1055" s="279">
        <v>0</v>
      </c>
    </row>
    <row r="1056" spans="1:18" x14ac:dyDescent="0.25">
      <c r="A1056">
        <v>1054</v>
      </c>
      <c r="B1056">
        <f>ROUNDUP(Commercial_Industrial_Requirements[[#This Row],[Total Parking Spaces]]*0.2,0.1)</f>
        <v>211</v>
      </c>
      <c r="C1056">
        <f>ROUNDUP(Commercial_Industrial_Requirements[[#This Row],['# EV Capable Spaces]]*0.25,0.1)</f>
        <v>53</v>
      </c>
      <c r="E1056">
        <v>1054</v>
      </c>
      <c r="F1056">
        <f t="shared" si="103"/>
        <v>106</v>
      </c>
      <c r="G1056">
        <f t="shared" si="104"/>
        <v>264</v>
      </c>
      <c r="H1056">
        <v>0</v>
      </c>
      <c r="J1056">
        <v>1054</v>
      </c>
      <c r="K1056">
        <f t="shared" si="105"/>
        <v>106</v>
      </c>
      <c r="L1056">
        <f t="shared" si="106"/>
        <v>264</v>
      </c>
      <c r="M1056">
        <f t="shared" si="107"/>
        <v>53</v>
      </c>
      <c r="O1056" s="278">
        <v>1054</v>
      </c>
      <c r="P1056" s="278">
        <v>0</v>
      </c>
      <c r="Q1056" s="278">
        <f t="shared" si="108"/>
        <v>1054</v>
      </c>
      <c r="R1056" s="279">
        <v>0</v>
      </c>
    </row>
    <row r="1057" spans="1:18" x14ac:dyDescent="0.25">
      <c r="A1057">
        <v>1055</v>
      </c>
      <c r="B1057">
        <f>ROUNDUP(Commercial_Industrial_Requirements[[#This Row],[Total Parking Spaces]]*0.2,0.1)</f>
        <v>211</v>
      </c>
      <c r="C1057">
        <f>ROUNDUP(Commercial_Industrial_Requirements[[#This Row],['# EV Capable Spaces]]*0.25,0.1)</f>
        <v>53</v>
      </c>
      <c r="E1057">
        <v>1055</v>
      </c>
      <c r="F1057">
        <f t="shared" si="103"/>
        <v>106</v>
      </c>
      <c r="G1057">
        <f t="shared" si="104"/>
        <v>264</v>
      </c>
      <c r="H1057">
        <v>0</v>
      </c>
      <c r="J1057">
        <v>1055</v>
      </c>
      <c r="K1057">
        <f t="shared" si="105"/>
        <v>106</v>
      </c>
      <c r="L1057">
        <f t="shared" si="106"/>
        <v>264</v>
      </c>
      <c r="M1057">
        <f t="shared" si="107"/>
        <v>53</v>
      </c>
      <c r="O1057" s="278">
        <v>1055</v>
      </c>
      <c r="P1057" s="278">
        <v>0</v>
      </c>
      <c r="Q1057" s="278">
        <f t="shared" si="108"/>
        <v>1055</v>
      </c>
      <c r="R1057" s="279">
        <v>0</v>
      </c>
    </row>
    <row r="1058" spans="1:18" x14ac:dyDescent="0.25">
      <c r="A1058">
        <v>1056</v>
      </c>
      <c r="B1058">
        <f>ROUNDUP(Commercial_Industrial_Requirements[[#This Row],[Total Parking Spaces]]*0.2,0.1)</f>
        <v>212</v>
      </c>
      <c r="C1058">
        <f>ROUNDUP(Commercial_Industrial_Requirements[[#This Row],['# EV Capable Spaces]]*0.25,0.1)</f>
        <v>53</v>
      </c>
      <c r="E1058">
        <v>1056</v>
      </c>
      <c r="F1058">
        <f t="shared" si="103"/>
        <v>106</v>
      </c>
      <c r="G1058">
        <f t="shared" si="104"/>
        <v>264</v>
      </c>
      <c r="H1058">
        <v>0</v>
      </c>
      <c r="J1058">
        <v>1056</v>
      </c>
      <c r="K1058">
        <f t="shared" si="105"/>
        <v>106</v>
      </c>
      <c r="L1058">
        <f t="shared" si="106"/>
        <v>264</v>
      </c>
      <c r="M1058">
        <f t="shared" si="107"/>
        <v>53</v>
      </c>
      <c r="O1058" s="278">
        <v>1056</v>
      </c>
      <c r="P1058" s="278">
        <v>0</v>
      </c>
      <c r="Q1058" s="278">
        <f t="shared" si="108"/>
        <v>1056</v>
      </c>
      <c r="R1058" s="279">
        <v>0</v>
      </c>
    </row>
    <row r="1059" spans="1:18" x14ac:dyDescent="0.25">
      <c r="A1059">
        <v>1057</v>
      </c>
      <c r="B1059">
        <f>ROUNDUP(Commercial_Industrial_Requirements[[#This Row],[Total Parking Spaces]]*0.2,0.1)</f>
        <v>212</v>
      </c>
      <c r="C1059">
        <f>ROUNDUP(Commercial_Industrial_Requirements[[#This Row],['# EV Capable Spaces]]*0.25,0.1)</f>
        <v>53</v>
      </c>
      <c r="E1059">
        <v>1057</v>
      </c>
      <c r="F1059">
        <f t="shared" si="103"/>
        <v>106</v>
      </c>
      <c r="G1059">
        <f t="shared" si="104"/>
        <v>265</v>
      </c>
      <c r="H1059">
        <v>0</v>
      </c>
      <c r="J1059">
        <v>1057</v>
      </c>
      <c r="K1059">
        <f t="shared" si="105"/>
        <v>106</v>
      </c>
      <c r="L1059">
        <f t="shared" si="106"/>
        <v>265</v>
      </c>
      <c r="M1059">
        <f t="shared" si="107"/>
        <v>53</v>
      </c>
      <c r="O1059" s="278">
        <v>1057</v>
      </c>
      <c r="P1059" s="278">
        <v>0</v>
      </c>
      <c r="Q1059" s="278">
        <f t="shared" si="108"/>
        <v>1057</v>
      </c>
      <c r="R1059" s="279">
        <v>0</v>
      </c>
    </row>
    <row r="1060" spans="1:18" x14ac:dyDescent="0.25">
      <c r="A1060">
        <v>1058</v>
      </c>
      <c r="B1060">
        <f>ROUNDUP(Commercial_Industrial_Requirements[[#This Row],[Total Parking Spaces]]*0.2,0.1)</f>
        <v>212</v>
      </c>
      <c r="C1060">
        <f>ROUNDUP(Commercial_Industrial_Requirements[[#This Row],['# EV Capable Spaces]]*0.25,0.1)</f>
        <v>53</v>
      </c>
      <c r="E1060">
        <v>1058</v>
      </c>
      <c r="F1060">
        <f t="shared" si="103"/>
        <v>106</v>
      </c>
      <c r="G1060">
        <f t="shared" si="104"/>
        <v>265</v>
      </c>
      <c r="H1060">
        <v>0</v>
      </c>
      <c r="J1060">
        <v>1058</v>
      </c>
      <c r="K1060">
        <f t="shared" si="105"/>
        <v>106</v>
      </c>
      <c r="L1060">
        <f t="shared" si="106"/>
        <v>265</v>
      </c>
      <c r="M1060">
        <f t="shared" si="107"/>
        <v>53</v>
      </c>
      <c r="O1060" s="278">
        <v>1058</v>
      </c>
      <c r="P1060" s="278">
        <v>0</v>
      </c>
      <c r="Q1060" s="278">
        <f t="shared" si="108"/>
        <v>1058</v>
      </c>
      <c r="R1060" s="279">
        <v>0</v>
      </c>
    </row>
    <row r="1061" spans="1:18" x14ac:dyDescent="0.25">
      <c r="A1061">
        <v>1059</v>
      </c>
      <c r="B1061">
        <f>ROUNDUP(Commercial_Industrial_Requirements[[#This Row],[Total Parking Spaces]]*0.2,0.1)</f>
        <v>212</v>
      </c>
      <c r="C1061">
        <f>ROUNDUP(Commercial_Industrial_Requirements[[#This Row],['# EV Capable Spaces]]*0.25,0.1)</f>
        <v>53</v>
      </c>
      <c r="E1061">
        <v>1059</v>
      </c>
      <c r="F1061">
        <f t="shared" si="103"/>
        <v>106</v>
      </c>
      <c r="G1061">
        <f t="shared" si="104"/>
        <v>265</v>
      </c>
      <c r="H1061">
        <v>0</v>
      </c>
      <c r="J1061">
        <v>1059</v>
      </c>
      <c r="K1061">
        <f t="shared" si="105"/>
        <v>106</v>
      </c>
      <c r="L1061">
        <f t="shared" si="106"/>
        <v>265</v>
      </c>
      <c r="M1061">
        <f t="shared" si="107"/>
        <v>53</v>
      </c>
      <c r="O1061" s="278">
        <v>1059</v>
      </c>
      <c r="P1061" s="278">
        <v>0</v>
      </c>
      <c r="Q1061" s="278">
        <f t="shared" si="108"/>
        <v>1059</v>
      </c>
      <c r="R1061" s="279">
        <v>0</v>
      </c>
    </row>
    <row r="1062" spans="1:18" x14ac:dyDescent="0.25">
      <c r="A1062">
        <v>1060</v>
      </c>
      <c r="B1062">
        <f>ROUNDUP(Commercial_Industrial_Requirements[[#This Row],[Total Parking Spaces]]*0.2,0.1)</f>
        <v>212</v>
      </c>
      <c r="C1062">
        <f>ROUNDUP(Commercial_Industrial_Requirements[[#This Row],['# EV Capable Spaces]]*0.25,0.1)</f>
        <v>53</v>
      </c>
      <c r="E1062">
        <v>1060</v>
      </c>
      <c r="F1062">
        <f t="shared" si="103"/>
        <v>106</v>
      </c>
      <c r="G1062">
        <f t="shared" si="104"/>
        <v>265</v>
      </c>
      <c r="H1062">
        <v>0</v>
      </c>
      <c r="J1062">
        <v>1060</v>
      </c>
      <c r="K1062">
        <f t="shared" si="105"/>
        <v>106</v>
      </c>
      <c r="L1062">
        <f t="shared" si="106"/>
        <v>265</v>
      </c>
      <c r="M1062">
        <f t="shared" si="107"/>
        <v>53</v>
      </c>
      <c r="O1062" s="278">
        <v>1060</v>
      </c>
      <c r="P1062" s="278">
        <v>0</v>
      </c>
      <c r="Q1062" s="278">
        <f t="shared" si="108"/>
        <v>1060</v>
      </c>
      <c r="R1062" s="279">
        <v>0</v>
      </c>
    </row>
    <row r="1063" spans="1:18" x14ac:dyDescent="0.25">
      <c r="A1063">
        <v>1061</v>
      </c>
      <c r="B1063">
        <f>ROUNDUP(Commercial_Industrial_Requirements[[#This Row],[Total Parking Spaces]]*0.2,0.1)</f>
        <v>213</v>
      </c>
      <c r="C1063">
        <f>ROUNDUP(Commercial_Industrial_Requirements[[#This Row],['# EV Capable Spaces]]*0.25,0.1)</f>
        <v>54</v>
      </c>
      <c r="E1063">
        <v>1061</v>
      </c>
      <c r="F1063">
        <f t="shared" si="103"/>
        <v>107</v>
      </c>
      <c r="G1063">
        <f t="shared" si="104"/>
        <v>266</v>
      </c>
      <c r="H1063">
        <v>0</v>
      </c>
      <c r="J1063">
        <v>1061</v>
      </c>
      <c r="K1063">
        <f t="shared" si="105"/>
        <v>107</v>
      </c>
      <c r="L1063">
        <f t="shared" si="106"/>
        <v>266</v>
      </c>
      <c r="M1063">
        <f t="shared" si="107"/>
        <v>54</v>
      </c>
      <c r="O1063" s="278">
        <v>1061</v>
      </c>
      <c r="P1063" s="278">
        <v>0</v>
      </c>
      <c r="Q1063" s="278">
        <f t="shared" si="108"/>
        <v>1061</v>
      </c>
      <c r="R1063" s="279">
        <v>0</v>
      </c>
    </row>
    <row r="1064" spans="1:18" x14ac:dyDescent="0.25">
      <c r="A1064">
        <v>1062</v>
      </c>
      <c r="B1064">
        <f>ROUNDUP(Commercial_Industrial_Requirements[[#This Row],[Total Parking Spaces]]*0.2,0.1)</f>
        <v>213</v>
      </c>
      <c r="C1064">
        <f>ROUNDUP(Commercial_Industrial_Requirements[[#This Row],['# EV Capable Spaces]]*0.25,0.1)</f>
        <v>54</v>
      </c>
      <c r="E1064">
        <v>1062</v>
      </c>
      <c r="F1064">
        <f t="shared" si="103"/>
        <v>107</v>
      </c>
      <c r="G1064">
        <f t="shared" si="104"/>
        <v>266</v>
      </c>
      <c r="H1064">
        <v>0</v>
      </c>
      <c r="J1064">
        <v>1062</v>
      </c>
      <c r="K1064">
        <f t="shared" si="105"/>
        <v>107</v>
      </c>
      <c r="L1064">
        <f t="shared" si="106"/>
        <v>266</v>
      </c>
      <c r="M1064">
        <f t="shared" si="107"/>
        <v>54</v>
      </c>
      <c r="O1064" s="278">
        <v>1062</v>
      </c>
      <c r="P1064" s="278">
        <v>0</v>
      </c>
      <c r="Q1064" s="278">
        <f t="shared" si="108"/>
        <v>1062</v>
      </c>
      <c r="R1064" s="279">
        <v>0</v>
      </c>
    </row>
    <row r="1065" spans="1:18" x14ac:dyDescent="0.25">
      <c r="A1065">
        <v>1063</v>
      </c>
      <c r="B1065">
        <f>ROUNDUP(Commercial_Industrial_Requirements[[#This Row],[Total Parking Spaces]]*0.2,0.1)</f>
        <v>213</v>
      </c>
      <c r="C1065">
        <f>ROUNDUP(Commercial_Industrial_Requirements[[#This Row],['# EV Capable Spaces]]*0.25,0.1)</f>
        <v>54</v>
      </c>
      <c r="E1065">
        <v>1063</v>
      </c>
      <c r="F1065">
        <f t="shared" si="103"/>
        <v>107</v>
      </c>
      <c r="G1065">
        <f t="shared" si="104"/>
        <v>266</v>
      </c>
      <c r="H1065">
        <v>0</v>
      </c>
      <c r="J1065">
        <v>1063</v>
      </c>
      <c r="K1065">
        <f t="shared" si="105"/>
        <v>107</v>
      </c>
      <c r="L1065">
        <f t="shared" si="106"/>
        <v>266</v>
      </c>
      <c r="M1065">
        <f t="shared" si="107"/>
        <v>54</v>
      </c>
      <c r="O1065" s="278">
        <v>1063</v>
      </c>
      <c r="P1065" s="278">
        <v>0</v>
      </c>
      <c r="Q1065" s="278">
        <f t="shared" si="108"/>
        <v>1063</v>
      </c>
      <c r="R1065" s="279">
        <v>0</v>
      </c>
    </row>
    <row r="1066" spans="1:18" x14ac:dyDescent="0.25">
      <c r="A1066">
        <v>1064</v>
      </c>
      <c r="B1066">
        <f>ROUNDUP(Commercial_Industrial_Requirements[[#This Row],[Total Parking Spaces]]*0.2,0.1)</f>
        <v>213</v>
      </c>
      <c r="C1066">
        <f>ROUNDUP(Commercial_Industrial_Requirements[[#This Row],['# EV Capable Spaces]]*0.25,0.1)</f>
        <v>54</v>
      </c>
      <c r="E1066">
        <v>1064</v>
      </c>
      <c r="F1066">
        <f t="shared" si="103"/>
        <v>107</v>
      </c>
      <c r="G1066">
        <f t="shared" si="104"/>
        <v>266</v>
      </c>
      <c r="H1066">
        <v>0</v>
      </c>
      <c r="J1066">
        <v>1064</v>
      </c>
      <c r="K1066">
        <f t="shared" si="105"/>
        <v>107</v>
      </c>
      <c r="L1066">
        <f t="shared" si="106"/>
        <v>266</v>
      </c>
      <c r="M1066">
        <f t="shared" si="107"/>
        <v>54</v>
      </c>
      <c r="O1066" s="278">
        <v>1064</v>
      </c>
      <c r="P1066" s="278">
        <v>0</v>
      </c>
      <c r="Q1066" s="278">
        <f t="shared" si="108"/>
        <v>1064</v>
      </c>
      <c r="R1066" s="279">
        <v>0</v>
      </c>
    </row>
    <row r="1067" spans="1:18" x14ac:dyDescent="0.25">
      <c r="A1067">
        <v>1065</v>
      </c>
      <c r="B1067">
        <f>ROUNDUP(Commercial_Industrial_Requirements[[#This Row],[Total Parking Spaces]]*0.2,0.1)</f>
        <v>213</v>
      </c>
      <c r="C1067">
        <f>ROUNDUP(Commercial_Industrial_Requirements[[#This Row],['# EV Capable Spaces]]*0.25,0.1)</f>
        <v>54</v>
      </c>
      <c r="E1067">
        <v>1065</v>
      </c>
      <c r="F1067">
        <f t="shared" si="103"/>
        <v>107</v>
      </c>
      <c r="G1067">
        <f t="shared" si="104"/>
        <v>267</v>
      </c>
      <c r="H1067">
        <v>0</v>
      </c>
      <c r="J1067">
        <v>1065</v>
      </c>
      <c r="K1067">
        <f t="shared" si="105"/>
        <v>107</v>
      </c>
      <c r="L1067">
        <f t="shared" si="106"/>
        <v>267</v>
      </c>
      <c r="M1067">
        <f t="shared" si="107"/>
        <v>54</v>
      </c>
      <c r="O1067" s="278">
        <v>1065</v>
      </c>
      <c r="P1067" s="278">
        <v>0</v>
      </c>
      <c r="Q1067" s="278">
        <f t="shared" si="108"/>
        <v>1065</v>
      </c>
      <c r="R1067" s="279">
        <v>0</v>
      </c>
    </row>
    <row r="1068" spans="1:18" x14ac:dyDescent="0.25">
      <c r="A1068">
        <v>1066</v>
      </c>
      <c r="B1068">
        <f>ROUNDUP(Commercial_Industrial_Requirements[[#This Row],[Total Parking Spaces]]*0.2,0.1)</f>
        <v>214</v>
      </c>
      <c r="C1068">
        <f>ROUNDUP(Commercial_Industrial_Requirements[[#This Row],['# EV Capable Spaces]]*0.25,0.1)</f>
        <v>54</v>
      </c>
      <c r="E1068">
        <v>1066</v>
      </c>
      <c r="F1068">
        <f t="shared" si="103"/>
        <v>107</v>
      </c>
      <c r="G1068">
        <f t="shared" si="104"/>
        <v>267</v>
      </c>
      <c r="H1068">
        <v>0</v>
      </c>
      <c r="J1068">
        <v>1066</v>
      </c>
      <c r="K1068">
        <f t="shared" si="105"/>
        <v>107</v>
      </c>
      <c r="L1068">
        <f t="shared" si="106"/>
        <v>267</v>
      </c>
      <c r="M1068">
        <f t="shared" si="107"/>
        <v>54</v>
      </c>
      <c r="O1068" s="278">
        <v>1066</v>
      </c>
      <c r="P1068" s="278">
        <v>0</v>
      </c>
      <c r="Q1068" s="278">
        <f t="shared" si="108"/>
        <v>1066</v>
      </c>
      <c r="R1068" s="279">
        <v>0</v>
      </c>
    </row>
    <row r="1069" spans="1:18" x14ac:dyDescent="0.25">
      <c r="A1069">
        <v>1067</v>
      </c>
      <c r="B1069">
        <f>ROUNDUP(Commercial_Industrial_Requirements[[#This Row],[Total Parking Spaces]]*0.2,0.1)</f>
        <v>214</v>
      </c>
      <c r="C1069">
        <f>ROUNDUP(Commercial_Industrial_Requirements[[#This Row],['# EV Capable Spaces]]*0.25,0.1)</f>
        <v>54</v>
      </c>
      <c r="E1069">
        <v>1067</v>
      </c>
      <c r="F1069">
        <f t="shared" ref="F1069:F1132" si="109">ROUNDUP(E1069*0.1,0.1)</f>
        <v>107</v>
      </c>
      <c r="G1069">
        <f t="shared" ref="G1069:G1132" si="110">ROUNDUP(E1069*0.25,0.1)</f>
        <v>267</v>
      </c>
      <c r="H1069">
        <v>0</v>
      </c>
      <c r="J1069">
        <v>1067</v>
      </c>
      <c r="K1069">
        <f t="shared" si="105"/>
        <v>107</v>
      </c>
      <c r="L1069">
        <f t="shared" si="106"/>
        <v>267</v>
      </c>
      <c r="M1069">
        <f t="shared" si="107"/>
        <v>54</v>
      </c>
      <c r="O1069" s="278">
        <v>1067</v>
      </c>
      <c r="P1069" s="278">
        <v>0</v>
      </c>
      <c r="Q1069" s="278">
        <f t="shared" si="108"/>
        <v>1067</v>
      </c>
      <c r="R1069" s="279">
        <v>0</v>
      </c>
    </row>
    <row r="1070" spans="1:18" x14ac:dyDescent="0.25">
      <c r="A1070">
        <v>1068</v>
      </c>
      <c r="B1070">
        <f>ROUNDUP(Commercial_Industrial_Requirements[[#This Row],[Total Parking Spaces]]*0.2,0.1)</f>
        <v>214</v>
      </c>
      <c r="C1070">
        <f>ROUNDUP(Commercial_Industrial_Requirements[[#This Row],['# EV Capable Spaces]]*0.25,0.1)</f>
        <v>54</v>
      </c>
      <c r="E1070">
        <v>1068</v>
      </c>
      <c r="F1070">
        <f t="shared" si="109"/>
        <v>107</v>
      </c>
      <c r="G1070">
        <f t="shared" si="110"/>
        <v>267</v>
      </c>
      <c r="H1070">
        <v>0</v>
      </c>
      <c r="J1070">
        <v>1068</v>
      </c>
      <c r="K1070">
        <f t="shared" si="105"/>
        <v>107</v>
      </c>
      <c r="L1070">
        <f t="shared" si="106"/>
        <v>267</v>
      </c>
      <c r="M1070">
        <f t="shared" si="107"/>
        <v>54</v>
      </c>
      <c r="O1070" s="278">
        <v>1068</v>
      </c>
      <c r="P1070" s="278">
        <v>0</v>
      </c>
      <c r="Q1070" s="278">
        <f t="shared" si="108"/>
        <v>1068</v>
      </c>
      <c r="R1070" s="279">
        <v>0</v>
      </c>
    </row>
    <row r="1071" spans="1:18" x14ac:dyDescent="0.25">
      <c r="A1071">
        <v>1069</v>
      </c>
      <c r="B1071">
        <f>ROUNDUP(Commercial_Industrial_Requirements[[#This Row],[Total Parking Spaces]]*0.2,0.1)</f>
        <v>214</v>
      </c>
      <c r="C1071">
        <f>ROUNDUP(Commercial_Industrial_Requirements[[#This Row],['# EV Capable Spaces]]*0.25,0.1)</f>
        <v>54</v>
      </c>
      <c r="E1071">
        <v>1069</v>
      </c>
      <c r="F1071">
        <f t="shared" si="109"/>
        <v>107</v>
      </c>
      <c r="G1071">
        <f t="shared" si="110"/>
        <v>268</v>
      </c>
      <c r="H1071">
        <v>0</v>
      </c>
      <c r="J1071">
        <v>1069</v>
      </c>
      <c r="K1071">
        <f t="shared" si="105"/>
        <v>107</v>
      </c>
      <c r="L1071">
        <f t="shared" si="106"/>
        <v>268</v>
      </c>
      <c r="M1071">
        <f t="shared" si="107"/>
        <v>54</v>
      </c>
      <c r="O1071" s="278">
        <v>1069</v>
      </c>
      <c r="P1071" s="278">
        <v>0</v>
      </c>
      <c r="Q1071" s="278">
        <f t="shared" si="108"/>
        <v>1069</v>
      </c>
      <c r="R1071" s="279">
        <v>0</v>
      </c>
    </row>
    <row r="1072" spans="1:18" x14ac:dyDescent="0.25">
      <c r="A1072">
        <v>1070</v>
      </c>
      <c r="B1072">
        <f>ROUNDUP(Commercial_Industrial_Requirements[[#This Row],[Total Parking Spaces]]*0.2,0.1)</f>
        <v>214</v>
      </c>
      <c r="C1072">
        <f>ROUNDUP(Commercial_Industrial_Requirements[[#This Row],['# EV Capable Spaces]]*0.25,0.1)</f>
        <v>54</v>
      </c>
      <c r="E1072">
        <v>1070</v>
      </c>
      <c r="F1072">
        <f t="shared" si="109"/>
        <v>107</v>
      </c>
      <c r="G1072">
        <f t="shared" si="110"/>
        <v>268</v>
      </c>
      <c r="H1072">
        <v>0</v>
      </c>
      <c r="J1072">
        <v>1070</v>
      </c>
      <c r="K1072">
        <f t="shared" si="105"/>
        <v>107</v>
      </c>
      <c r="L1072">
        <f t="shared" si="106"/>
        <v>268</v>
      </c>
      <c r="M1072">
        <f t="shared" si="107"/>
        <v>54</v>
      </c>
      <c r="O1072" s="278">
        <v>1070</v>
      </c>
      <c r="P1072" s="278">
        <v>0</v>
      </c>
      <c r="Q1072" s="278">
        <f t="shared" si="108"/>
        <v>1070</v>
      </c>
      <c r="R1072" s="279">
        <v>0</v>
      </c>
    </row>
    <row r="1073" spans="1:18" x14ac:dyDescent="0.25">
      <c r="A1073">
        <v>1071</v>
      </c>
      <c r="B1073">
        <f>ROUNDUP(Commercial_Industrial_Requirements[[#This Row],[Total Parking Spaces]]*0.2,0.1)</f>
        <v>215</v>
      </c>
      <c r="C1073">
        <f>ROUNDUP(Commercial_Industrial_Requirements[[#This Row],['# EV Capable Spaces]]*0.25,0.1)</f>
        <v>54</v>
      </c>
      <c r="E1073">
        <v>1071</v>
      </c>
      <c r="F1073">
        <f t="shared" si="109"/>
        <v>108</v>
      </c>
      <c r="G1073">
        <f t="shared" si="110"/>
        <v>268</v>
      </c>
      <c r="H1073">
        <v>0</v>
      </c>
      <c r="J1073">
        <v>1071</v>
      </c>
      <c r="K1073">
        <f t="shared" si="105"/>
        <v>108</v>
      </c>
      <c r="L1073">
        <f t="shared" si="106"/>
        <v>268</v>
      </c>
      <c r="M1073">
        <f t="shared" si="107"/>
        <v>54</v>
      </c>
      <c r="O1073" s="278">
        <v>1071</v>
      </c>
      <c r="P1073" s="278">
        <v>0</v>
      </c>
      <c r="Q1073" s="278">
        <f t="shared" si="108"/>
        <v>1071</v>
      </c>
      <c r="R1073" s="279">
        <v>0</v>
      </c>
    </row>
    <row r="1074" spans="1:18" x14ac:dyDescent="0.25">
      <c r="A1074">
        <v>1072</v>
      </c>
      <c r="B1074">
        <f>ROUNDUP(Commercial_Industrial_Requirements[[#This Row],[Total Parking Spaces]]*0.2,0.1)</f>
        <v>215</v>
      </c>
      <c r="C1074">
        <f>ROUNDUP(Commercial_Industrial_Requirements[[#This Row],['# EV Capable Spaces]]*0.25,0.1)</f>
        <v>54</v>
      </c>
      <c r="E1074">
        <v>1072</v>
      </c>
      <c r="F1074">
        <f t="shared" si="109"/>
        <v>108</v>
      </c>
      <c r="G1074">
        <f t="shared" si="110"/>
        <v>268</v>
      </c>
      <c r="H1074">
        <v>0</v>
      </c>
      <c r="J1074">
        <v>1072</v>
      </c>
      <c r="K1074">
        <f t="shared" si="105"/>
        <v>108</v>
      </c>
      <c r="L1074">
        <f t="shared" si="106"/>
        <v>268</v>
      </c>
      <c r="M1074">
        <f t="shared" si="107"/>
        <v>54</v>
      </c>
      <c r="O1074" s="278">
        <v>1072</v>
      </c>
      <c r="P1074" s="278">
        <v>0</v>
      </c>
      <c r="Q1074" s="278">
        <f t="shared" si="108"/>
        <v>1072</v>
      </c>
      <c r="R1074" s="279">
        <v>0</v>
      </c>
    </row>
    <row r="1075" spans="1:18" x14ac:dyDescent="0.25">
      <c r="A1075">
        <v>1073</v>
      </c>
      <c r="B1075">
        <f>ROUNDUP(Commercial_Industrial_Requirements[[#This Row],[Total Parking Spaces]]*0.2,0.1)</f>
        <v>215</v>
      </c>
      <c r="C1075">
        <f>ROUNDUP(Commercial_Industrial_Requirements[[#This Row],['# EV Capable Spaces]]*0.25,0.1)</f>
        <v>54</v>
      </c>
      <c r="E1075">
        <v>1073</v>
      </c>
      <c r="F1075">
        <f t="shared" si="109"/>
        <v>108</v>
      </c>
      <c r="G1075">
        <f t="shared" si="110"/>
        <v>269</v>
      </c>
      <c r="H1075">
        <v>0</v>
      </c>
      <c r="J1075">
        <v>1073</v>
      </c>
      <c r="K1075">
        <f t="shared" si="105"/>
        <v>108</v>
      </c>
      <c r="L1075">
        <f t="shared" si="106"/>
        <v>269</v>
      </c>
      <c r="M1075">
        <f t="shared" si="107"/>
        <v>54</v>
      </c>
      <c r="O1075" s="278">
        <v>1073</v>
      </c>
      <c r="P1075" s="278">
        <v>0</v>
      </c>
      <c r="Q1075" s="278">
        <f t="shared" si="108"/>
        <v>1073</v>
      </c>
      <c r="R1075" s="279">
        <v>0</v>
      </c>
    </row>
    <row r="1076" spans="1:18" x14ac:dyDescent="0.25">
      <c r="A1076">
        <v>1074</v>
      </c>
      <c r="B1076">
        <f>ROUNDUP(Commercial_Industrial_Requirements[[#This Row],[Total Parking Spaces]]*0.2,0.1)</f>
        <v>215</v>
      </c>
      <c r="C1076">
        <f>ROUNDUP(Commercial_Industrial_Requirements[[#This Row],['# EV Capable Spaces]]*0.25,0.1)</f>
        <v>54</v>
      </c>
      <c r="E1076">
        <v>1074</v>
      </c>
      <c r="F1076">
        <f t="shared" si="109"/>
        <v>108</v>
      </c>
      <c r="G1076">
        <f t="shared" si="110"/>
        <v>269</v>
      </c>
      <c r="H1076">
        <v>0</v>
      </c>
      <c r="J1076">
        <v>1074</v>
      </c>
      <c r="K1076">
        <f t="shared" si="105"/>
        <v>108</v>
      </c>
      <c r="L1076">
        <f t="shared" si="106"/>
        <v>269</v>
      </c>
      <c r="M1076">
        <f t="shared" si="107"/>
        <v>54</v>
      </c>
      <c r="O1076" s="278">
        <v>1074</v>
      </c>
      <c r="P1076" s="278">
        <v>0</v>
      </c>
      <c r="Q1076" s="278">
        <f t="shared" si="108"/>
        <v>1074</v>
      </c>
      <c r="R1076" s="279">
        <v>0</v>
      </c>
    </row>
    <row r="1077" spans="1:18" x14ac:dyDescent="0.25">
      <c r="A1077">
        <v>1075</v>
      </c>
      <c r="B1077">
        <f>ROUNDUP(Commercial_Industrial_Requirements[[#This Row],[Total Parking Spaces]]*0.2,0.1)</f>
        <v>215</v>
      </c>
      <c r="C1077">
        <f>ROUNDUP(Commercial_Industrial_Requirements[[#This Row],['# EV Capable Spaces]]*0.25,0.1)</f>
        <v>54</v>
      </c>
      <c r="E1077">
        <v>1075</v>
      </c>
      <c r="F1077">
        <f t="shared" si="109"/>
        <v>108</v>
      </c>
      <c r="G1077">
        <f t="shared" si="110"/>
        <v>269</v>
      </c>
      <c r="H1077">
        <v>0</v>
      </c>
      <c r="J1077">
        <v>1075</v>
      </c>
      <c r="K1077">
        <f t="shared" si="105"/>
        <v>108</v>
      </c>
      <c r="L1077">
        <f t="shared" si="106"/>
        <v>269</v>
      </c>
      <c r="M1077">
        <f t="shared" si="107"/>
        <v>54</v>
      </c>
      <c r="O1077" s="278">
        <v>1075</v>
      </c>
      <c r="P1077" s="278">
        <v>0</v>
      </c>
      <c r="Q1077" s="278">
        <f t="shared" si="108"/>
        <v>1075</v>
      </c>
      <c r="R1077" s="279">
        <v>0</v>
      </c>
    </row>
    <row r="1078" spans="1:18" x14ac:dyDescent="0.25">
      <c r="A1078">
        <v>1076</v>
      </c>
      <c r="B1078">
        <f>ROUNDUP(Commercial_Industrial_Requirements[[#This Row],[Total Parking Spaces]]*0.2,0.1)</f>
        <v>216</v>
      </c>
      <c r="C1078">
        <f>ROUNDUP(Commercial_Industrial_Requirements[[#This Row],['# EV Capable Spaces]]*0.25,0.1)</f>
        <v>54</v>
      </c>
      <c r="E1078">
        <v>1076</v>
      </c>
      <c r="F1078">
        <f t="shared" si="109"/>
        <v>108</v>
      </c>
      <c r="G1078">
        <f t="shared" si="110"/>
        <v>269</v>
      </c>
      <c r="H1078">
        <v>0</v>
      </c>
      <c r="J1078">
        <v>1076</v>
      </c>
      <c r="K1078">
        <f t="shared" si="105"/>
        <v>108</v>
      </c>
      <c r="L1078">
        <f t="shared" si="106"/>
        <v>269</v>
      </c>
      <c r="M1078">
        <f t="shared" si="107"/>
        <v>54</v>
      </c>
      <c r="O1078" s="278">
        <v>1076</v>
      </c>
      <c r="P1078" s="278">
        <v>0</v>
      </c>
      <c r="Q1078" s="278">
        <f t="shared" si="108"/>
        <v>1076</v>
      </c>
      <c r="R1078" s="279">
        <v>0</v>
      </c>
    </row>
    <row r="1079" spans="1:18" x14ac:dyDescent="0.25">
      <c r="A1079">
        <v>1077</v>
      </c>
      <c r="B1079">
        <f>ROUNDUP(Commercial_Industrial_Requirements[[#This Row],[Total Parking Spaces]]*0.2,0.1)</f>
        <v>216</v>
      </c>
      <c r="C1079">
        <f>ROUNDUP(Commercial_Industrial_Requirements[[#This Row],['# EV Capable Spaces]]*0.25,0.1)</f>
        <v>54</v>
      </c>
      <c r="E1079">
        <v>1077</v>
      </c>
      <c r="F1079">
        <f t="shared" si="109"/>
        <v>108</v>
      </c>
      <c r="G1079">
        <f t="shared" si="110"/>
        <v>270</v>
      </c>
      <c r="H1079">
        <v>0</v>
      </c>
      <c r="J1079">
        <v>1077</v>
      </c>
      <c r="K1079">
        <f t="shared" si="105"/>
        <v>108</v>
      </c>
      <c r="L1079">
        <f t="shared" si="106"/>
        <v>270</v>
      </c>
      <c r="M1079">
        <f t="shared" si="107"/>
        <v>54</v>
      </c>
      <c r="O1079" s="278">
        <v>1077</v>
      </c>
      <c r="P1079" s="278">
        <v>0</v>
      </c>
      <c r="Q1079" s="278">
        <f t="shared" si="108"/>
        <v>1077</v>
      </c>
      <c r="R1079" s="279">
        <v>0</v>
      </c>
    </row>
    <row r="1080" spans="1:18" x14ac:dyDescent="0.25">
      <c r="A1080">
        <v>1078</v>
      </c>
      <c r="B1080">
        <f>ROUNDUP(Commercial_Industrial_Requirements[[#This Row],[Total Parking Spaces]]*0.2,0.1)</f>
        <v>216</v>
      </c>
      <c r="C1080">
        <f>ROUNDUP(Commercial_Industrial_Requirements[[#This Row],['# EV Capable Spaces]]*0.25,0.1)</f>
        <v>54</v>
      </c>
      <c r="E1080">
        <v>1078</v>
      </c>
      <c r="F1080">
        <f t="shared" si="109"/>
        <v>108</v>
      </c>
      <c r="G1080">
        <f t="shared" si="110"/>
        <v>270</v>
      </c>
      <c r="H1080">
        <v>0</v>
      </c>
      <c r="J1080">
        <v>1078</v>
      </c>
      <c r="K1080">
        <f t="shared" si="105"/>
        <v>108</v>
      </c>
      <c r="L1080">
        <f t="shared" si="106"/>
        <v>270</v>
      </c>
      <c r="M1080">
        <f t="shared" si="107"/>
        <v>54</v>
      </c>
      <c r="O1080" s="278">
        <v>1078</v>
      </c>
      <c r="P1080" s="278">
        <v>0</v>
      </c>
      <c r="Q1080" s="278">
        <f t="shared" si="108"/>
        <v>1078</v>
      </c>
      <c r="R1080" s="279">
        <v>0</v>
      </c>
    </row>
    <row r="1081" spans="1:18" x14ac:dyDescent="0.25">
      <c r="A1081">
        <v>1079</v>
      </c>
      <c r="B1081">
        <f>ROUNDUP(Commercial_Industrial_Requirements[[#This Row],[Total Parking Spaces]]*0.2,0.1)</f>
        <v>216</v>
      </c>
      <c r="C1081">
        <f>ROUNDUP(Commercial_Industrial_Requirements[[#This Row],['# EV Capable Spaces]]*0.25,0.1)</f>
        <v>54</v>
      </c>
      <c r="E1081">
        <v>1079</v>
      </c>
      <c r="F1081">
        <f t="shared" si="109"/>
        <v>108</v>
      </c>
      <c r="G1081">
        <f t="shared" si="110"/>
        <v>270</v>
      </c>
      <c r="H1081">
        <v>0</v>
      </c>
      <c r="J1081">
        <v>1079</v>
      </c>
      <c r="K1081">
        <f t="shared" si="105"/>
        <v>108</v>
      </c>
      <c r="L1081">
        <f t="shared" si="106"/>
        <v>270</v>
      </c>
      <c r="M1081">
        <f t="shared" si="107"/>
        <v>54</v>
      </c>
      <c r="O1081" s="278">
        <v>1079</v>
      </c>
      <c r="P1081" s="278">
        <v>0</v>
      </c>
      <c r="Q1081" s="278">
        <f t="shared" si="108"/>
        <v>1079</v>
      </c>
      <c r="R1081" s="279">
        <v>0</v>
      </c>
    </row>
    <row r="1082" spans="1:18" x14ac:dyDescent="0.25">
      <c r="A1082">
        <v>1080</v>
      </c>
      <c r="B1082">
        <f>ROUNDUP(Commercial_Industrial_Requirements[[#This Row],[Total Parking Spaces]]*0.2,0.1)</f>
        <v>216</v>
      </c>
      <c r="C1082">
        <f>ROUNDUP(Commercial_Industrial_Requirements[[#This Row],['# EV Capable Spaces]]*0.25,0.1)</f>
        <v>54</v>
      </c>
      <c r="E1082">
        <v>1080</v>
      </c>
      <c r="F1082">
        <f t="shared" si="109"/>
        <v>108</v>
      </c>
      <c r="G1082">
        <f t="shared" si="110"/>
        <v>270</v>
      </c>
      <c r="H1082">
        <v>0</v>
      </c>
      <c r="J1082">
        <v>1080</v>
      </c>
      <c r="K1082">
        <f t="shared" si="105"/>
        <v>108</v>
      </c>
      <c r="L1082">
        <f t="shared" si="106"/>
        <v>270</v>
      </c>
      <c r="M1082">
        <f t="shared" si="107"/>
        <v>54</v>
      </c>
      <c r="O1082" s="278">
        <v>1080</v>
      </c>
      <c r="P1082" s="278">
        <v>0</v>
      </c>
      <c r="Q1082" s="278">
        <f t="shared" si="108"/>
        <v>1080</v>
      </c>
      <c r="R1082" s="279">
        <v>0</v>
      </c>
    </row>
    <row r="1083" spans="1:18" x14ac:dyDescent="0.25">
      <c r="A1083">
        <v>1081</v>
      </c>
      <c r="B1083">
        <f>ROUNDUP(Commercial_Industrial_Requirements[[#This Row],[Total Parking Spaces]]*0.2,0.1)</f>
        <v>217</v>
      </c>
      <c r="C1083">
        <f>ROUNDUP(Commercial_Industrial_Requirements[[#This Row],['# EV Capable Spaces]]*0.25,0.1)</f>
        <v>55</v>
      </c>
      <c r="E1083">
        <v>1081</v>
      </c>
      <c r="F1083">
        <f t="shared" si="109"/>
        <v>109</v>
      </c>
      <c r="G1083">
        <f t="shared" si="110"/>
        <v>271</v>
      </c>
      <c r="H1083">
        <v>0</v>
      </c>
      <c r="J1083">
        <v>1081</v>
      </c>
      <c r="K1083">
        <f t="shared" si="105"/>
        <v>109</v>
      </c>
      <c r="L1083">
        <f t="shared" si="106"/>
        <v>271</v>
      </c>
      <c r="M1083">
        <f t="shared" si="107"/>
        <v>55</v>
      </c>
      <c r="O1083" s="278">
        <v>1081</v>
      </c>
      <c r="P1083" s="278">
        <v>0</v>
      </c>
      <c r="Q1083" s="278">
        <f t="shared" si="108"/>
        <v>1081</v>
      </c>
      <c r="R1083" s="279">
        <v>0</v>
      </c>
    </row>
    <row r="1084" spans="1:18" x14ac:dyDescent="0.25">
      <c r="A1084">
        <v>1082</v>
      </c>
      <c r="B1084">
        <f>ROUNDUP(Commercial_Industrial_Requirements[[#This Row],[Total Parking Spaces]]*0.2,0.1)</f>
        <v>217</v>
      </c>
      <c r="C1084">
        <f>ROUNDUP(Commercial_Industrial_Requirements[[#This Row],['# EV Capable Spaces]]*0.25,0.1)</f>
        <v>55</v>
      </c>
      <c r="E1084">
        <v>1082</v>
      </c>
      <c r="F1084">
        <f t="shared" si="109"/>
        <v>109</v>
      </c>
      <c r="G1084">
        <f t="shared" si="110"/>
        <v>271</v>
      </c>
      <c r="H1084">
        <v>0</v>
      </c>
      <c r="J1084">
        <v>1082</v>
      </c>
      <c r="K1084">
        <f t="shared" si="105"/>
        <v>109</v>
      </c>
      <c r="L1084">
        <f t="shared" si="106"/>
        <v>271</v>
      </c>
      <c r="M1084">
        <f t="shared" si="107"/>
        <v>55</v>
      </c>
      <c r="O1084" s="278">
        <v>1082</v>
      </c>
      <c r="P1084" s="278">
        <v>0</v>
      </c>
      <c r="Q1084" s="278">
        <f t="shared" si="108"/>
        <v>1082</v>
      </c>
      <c r="R1084" s="279">
        <v>0</v>
      </c>
    </row>
    <row r="1085" spans="1:18" x14ac:dyDescent="0.25">
      <c r="A1085">
        <v>1083</v>
      </c>
      <c r="B1085">
        <f>ROUNDUP(Commercial_Industrial_Requirements[[#This Row],[Total Parking Spaces]]*0.2,0.1)</f>
        <v>217</v>
      </c>
      <c r="C1085">
        <f>ROUNDUP(Commercial_Industrial_Requirements[[#This Row],['# EV Capable Spaces]]*0.25,0.1)</f>
        <v>55</v>
      </c>
      <c r="E1085">
        <v>1083</v>
      </c>
      <c r="F1085">
        <f t="shared" si="109"/>
        <v>109</v>
      </c>
      <c r="G1085">
        <f t="shared" si="110"/>
        <v>271</v>
      </c>
      <c r="H1085">
        <v>0</v>
      </c>
      <c r="J1085">
        <v>1083</v>
      </c>
      <c r="K1085">
        <f t="shared" si="105"/>
        <v>109</v>
      </c>
      <c r="L1085">
        <f t="shared" si="106"/>
        <v>271</v>
      </c>
      <c r="M1085">
        <f t="shared" si="107"/>
        <v>55</v>
      </c>
      <c r="O1085" s="278">
        <v>1083</v>
      </c>
      <c r="P1085" s="278">
        <v>0</v>
      </c>
      <c r="Q1085" s="278">
        <f t="shared" si="108"/>
        <v>1083</v>
      </c>
      <c r="R1085" s="279">
        <v>0</v>
      </c>
    </row>
    <row r="1086" spans="1:18" x14ac:dyDescent="0.25">
      <c r="A1086">
        <v>1084</v>
      </c>
      <c r="B1086">
        <f>ROUNDUP(Commercial_Industrial_Requirements[[#This Row],[Total Parking Spaces]]*0.2,0.1)</f>
        <v>217</v>
      </c>
      <c r="C1086">
        <f>ROUNDUP(Commercial_Industrial_Requirements[[#This Row],['# EV Capable Spaces]]*0.25,0.1)</f>
        <v>55</v>
      </c>
      <c r="E1086">
        <v>1084</v>
      </c>
      <c r="F1086">
        <f t="shared" si="109"/>
        <v>109</v>
      </c>
      <c r="G1086">
        <f t="shared" si="110"/>
        <v>271</v>
      </c>
      <c r="H1086">
        <v>0</v>
      </c>
      <c r="J1086">
        <v>1084</v>
      </c>
      <c r="K1086">
        <f t="shared" si="105"/>
        <v>109</v>
      </c>
      <c r="L1086">
        <f t="shared" si="106"/>
        <v>271</v>
      </c>
      <c r="M1086">
        <f t="shared" si="107"/>
        <v>55</v>
      </c>
      <c r="O1086" s="278">
        <v>1084</v>
      </c>
      <c r="P1086" s="278">
        <v>0</v>
      </c>
      <c r="Q1086" s="278">
        <f t="shared" si="108"/>
        <v>1084</v>
      </c>
      <c r="R1086" s="279">
        <v>0</v>
      </c>
    </row>
    <row r="1087" spans="1:18" x14ac:dyDescent="0.25">
      <c r="A1087">
        <v>1085</v>
      </c>
      <c r="B1087">
        <f>ROUNDUP(Commercial_Industrial_Requirements[[#This Row],[Total Parking Spaces]]*0.2,0.1)</f>
        <v>217</v>
      </c>
      <c r="C1087">
        <f>ROUNDUP(Commercial_Industrial_Requirements[[#This Row],['# EV Capable Spaces]]*0.25,0.1)</f>
        <v>55</v>
      </c>
      <c r="E1087">
        <v>1085</v>
      </c>
      <c r="F1087">
        <f t="shared" si="109"/>
        <v>109</v>
      </c>
      <c r="G1087">
        <f t="shared" si="110"/>
        <v>272</v>
      </c>
      <c r="H1087">
        <v>0</v>
      </c>
      <c r="J1087">
        <v>1085</v>
      </c>
      <c r="K1087">
        <f t="shared" si="105"/>
        <v>109</v>
      </c>
      <c r="L1087">
        <f t="shared" si="106"/>
        <v>272</v>
      </c>
      <c r="M1087">
        <f t="shared" si="107"/>
        <v>55</v>
      </c>
      <c r="O1087" s="278">
        <v>1085</v>
      </c>
      <c r="P1087" s="278">
        <v>0</v>
      </c>
      <c r="Q1087" s="278">
        <f t="shared" si="108"/>
        <v>1085</v>
      </c>
      <c r="R1087" s="279">
        <v>0</v>
      </c>
    </row>
    <row r="1088" spans="1:18" x14ac:dyDescent="0.25">
      <c r="A1088">
        <v>1086</v>
      </c>
      <c r="B1088">
        <f>ROUNDUP(Commercial_Industrial_Requirements[[#This Row],[Total Parking Spaces]]*0.2,0.1)</f>
        <v>218</v>
      </c>
      <c r="C1088">
        <f>ROUNDUP(Commercial_Industrial_Requirements[[#This Row],['# EV Capable Spaces]]*0.25,0.1)</f>
        <v>55</v>
      </c>
      <c r="E1088">
        <v>1086</v>
      </c>
      <c r="F1088">
        <f t="shared" si="109"/>
        <v>109</v>
      </c>
      <c r="G1088">
        <f t="shared" si="110"/>
        <v>272</v>
      </c>
      <c r="H1088">
        <v>0</v>
      </c>
      <c r="J1088">
        <v>1086</v>
      </c>
      <c r="K1088">
        <f t="shared" si="105"/>
        <v>109</v>
      </c>
      <c r="L1088">
        <f t="shared" si="106"/>
        <v>272</v>
      </c>
      <c r="M1088">
        <f t="shared" si="107"/>
        <v>55</v>
      </c>
      <c r="O1088" s="278">
        <v>1086</v>
      </c>
      <c r="P1088" s="278">
        <v>0</v>
      </c>
      <c r="Q1088" s="278">
        <f t="shared" si="108"/>
        <v>1086</v>
      </c>
      <c r="R1088" s="279">
        <v>0</v>
      </c>
    </row>
    <row r="1089" spans="1:18" x14ac:dyDescent="0.25">
      <c r="A1089">
        <v>1087</v>
      </c>
      <c r="B1089">
        <f>ROUNDUP(Commercial_Industrial_Requirements[[#This Row],[Total Parking Spaces]]*0.2,0.1)</f>
        <v>218</v>
      </c>
      <c r="C1089">
        <f>ROUNDUP(Commercial_Industrial_Requirements[[#This Row],['# EV Capable Spaces]]*0.25,0.1)</f>
        <v>55</v>
      </c>
      <c r="E1089">
        <v>1087</v>
      </c>
      <c r="F1089">
        <f t="shared" si="109"/>
        <v>109</v>
      </c>
      <c r="G1089">
        <f t="shared" si="110"/>
        <v>272</v>
      </c>
      <c r="H1089">
        <v>0</v>
      </c>
      <c r="J1089">
        <v>1087</v>
      </c>
      <c r="K1089">
        <f t="shared" si="105"/>
        <v>109</v>
      </c>
      <c r="L1089">
        <f t="shared" si="106"/>
        <v>272</v>
      </c>
      <c r="M1089">
        <f t="shared" si="107"/>
        <v>55</v>
      </c>
      <c r="O1089" s="278">
        <v>1087</v>
      </c>
      <c r="P1089" s="278">
        <v>0</v>
      </c>
      <c r="Q1089" s="278">
        <f t="shared" si="108"/>
        <v>1087</v>
      </c>
      <c r="R1089" s="279">
        <v>0</v>
      </c>
    </row>
    <row r="1090" spans="1:18" x14ac:dyDescent="0.25">
      <c r="A1090">
        <v>1088</v>
      </c>
      <c r="B1090">
        <f>ROUNDUP(Commercial_Industrial_Requirements[[#This Row],[Total Parking Spaces]]*0.2,0.1)</f>
        <v>218</v>
      </c>
      <c r="C1090">
        <f>ROUNDUP(Commercial_Industrial_Requirements[[#This Row],['# EV Capable Spaces]]*0.25,0.1)</f>
        <v>55</v>
      </c>
      <c r="E1090">
        <v>1088</v>
      </c>
      <c r="F1090">
        <f t="shared" si="109"/>
        <v>109</v>
      </c>
      <c r="G1090">
        <f t="shared" si="110"/>
        <v>272</v>
      </c>
      <c r="H1090">
        <v>0</v>
      </c>
      <c r="J1090">
        <v>1088</v>
      </c>
      <c r="K1090">
        <f t="shared" si="105"/>
        <v>109</v>
      </c>
      <c r="L1090">
        <f t="shared" si="106"/>
        <v>272</v>
      </c>
      <c r="M1090">
        <f t="shared" si="107"/>
        <v>55</v>
      </c>
      <c r="O1090" s="278">
        <v>1088</v>
      </c>
      <c r="P1090" s="278">
        <v>0</v>
      </c>
      <c r="Q1090" s="278">
        <f t="shared" si="108"/>
        <v>1088</v>
      </c>
      <c r="R1090" s="279">
        <v>0</v>
      </c>
    </row>
    <row r="1091" spans="1:18" x14ac:dyDescent="0.25">
      <c r="A1091">
        <v>1089</v>
      </c>
      <c r="B1091">
        <f>ROUNDUP(Commercial_Industrial_Requirements[[#This Row],[Total Parking Spaces]]*0.2,0.1)</f>
        <v>218</v>
      </c>
      <c r="C1091">
        <f>ROUNDUP(Commercial_Industrial_Requirements[[#This Row],['# EV Capable Spaces]]*0.25,0.1)</f>
        <v>55</v>
      </c>
      <c r="E1091">
        <v>1089</v>
      </c>
      <c r="F1091">
        <f t="shared" si="109"/>
        <v>109</v>
      </c>
      <c r="G1091">
        <f t="shared" si="110"/>
        <v>273</v>
      </c>
      <c r="H1091">
        <v>0</v>
      </c>
      <c r="J1091">
        <v>1089</v>
      </c>
      <c r="K1091">
        <f t="shared" si="105"/>
        <v>109</v>
      </c>
      <c r="L1091">
        <f t="shared" si="106"/>
        <v>273</v>
      </c>
      <c r="M1091">
        <f t="shared" si="107"/>
        <v>55</v>
      </c>
      <c r="O1091" s="278">
        <v>1089</v>
      </c>
      <c r="P1091" s="278">
        <v>0</v>
      </c>
      <c r="Q1091" s="278">
        <f t="shared" si="108"/>
        <v>1089</v>
      </c>
      <c r="R1091" s="279">
        <v>0</v>
      </c>
    </row>
    <row r="1092" spans="1:18" x14ac:dyDescent="0.25">
      <c r="A1092">
        <v>1090</v>
      </c>
      <c r="B1092">
        <f>ROUNDUP(Commercial_Industrial_Requirements[[#This Row],[Total Parking Spaces]]*0.2,0.1)</f>
        <v>218</v>
      </c>
      <c r="C1092">
        <f>ROUNDUP(Commercial_Industrial_Requirements[[#This Row],['# EV Capable Spaces]]*0.25,0.1)</f>
        <v>55</v>
      </c>
      <c r="E1092">
        <v>1090</v>
      </c>
      <c r="F1092">
        <f t="shared" si="109"/>
        <v>109</v>
      </c>
      <c r="G1092">
        <f t="shared" si="110"/>
        <v>273</v>
      </c>
      <c r="H1092">
        <v>0</v>
      </c>
      <c r="J1092">
        <v>1090</v>
      </c>
      <c r="K1092">
        <f t="shared" si="105"/>
        <v>109</v>
      </c>
      <c r="L1092">
        <f t="shared" si="106"/>
        <v>273</v>
      </c>
      <c r="M1092">
        <f t="shared" si="107"/>
        <v>55</v>
      </c>
      <c r="O1092" s="278">
        <v>1090</v>
      </c>
      <c r="P1092" s="278">
        <v>0</v>
      </c>
      <c r="Q1092" s="278">
        <f t="shared" si="108"/>
        <v>1090</v>
      </c>
      <c r="R1092" s="279">
        <v>0</v>
      </c>
    </row>
    <row r="1093" spans="1:18" x14ac:dyDescent="0.25">
      <c r="A1093">
        <v>1091</v>
      </c>
      <c r="B1093">
        <f>ROUNDUP(Commercial_Industrial_Requirements[[#This Row],[Total Parking Spaces]]*0.2,0.1)</f>
        <v>219</v>
      </c>
      <c r="C1093">
        <f>ROUNDUP(Commercial_Industrial_Requirements[[#This Row],['# EV Capable Spaces]]*0.25,0.1)</f>
        <v>55</v>
      </c>
      <c r="E1093">
        <v>1091</v>
      </c>
      <c r="F1093">
        <f t="shared" si="109"/>
        <v>110</v>
      </c>
      <c r="G1093">
        <f t="shared" si="110"/>
        <v>273</v>
      </c>
      <c r="H1093">
        <v>0</v>
      </c>
      <c r="J1093">
        <v>1091</v>
      </c>
      <c r="K1093">
        <f t="shared" si="105"/>
        <v>110</v>
      </c>
      <c r="L1093">
        <f t="shared" si="106"/>
        <v>273</v>
      </c>
      <c r="M1093">
        <f t="shared" si="107"/>
        <v>55</v>
      </c>
      <c r="O1093" s="278">
        <v>1091</v>
      </c>
      <c r="P1093" s="278">
        <v>0</v>
      </c>
      <c r="Q1093" s="278">
        <f t="shared" si="108"/>
        <v>1091</v>
      </c>
      <c r="R1093" s="279">
        <v>0</v>
      </c>
    </row>
    <row r="1094" spans="1:18" x14ac:dyDescent="0.25">
      <c r="A1094">
        <v>1092</v>
      </c>
      <c r="B1094">
        <f>ROUNDUP(Commercial_Industrial_Requirements[[#This Row],[Total Parking Spaces]]*0.2,0.1)</f>
        <v>219</v>
      </c>
      <c r="C1094">
        <f>ROUNDUP(Commercial_Industrial_Requirements[[#This Row],['# EV Capable Spaces]]*0.25,0.1)</f>
        <v>55</v>
      </c>
      <c r="E1094">
        <v>1092</v>
      </c>
      <c r="F1094">
        <f t="shared" si="109"/>
        <v>110</v>
      </c>
      <c r="G1094">
        <f t="shared" si="110"/>
        <v>273</v>
      </c>
      <c r="H1094">
        <v>0</v>
      </c>
      <c r="J1094">
        <v>1092</v>
      </c>
      <c r="K1094">
        <f t="shared" si="105"/>
        <v>110</v>
      </c>
      <c r="L1094">
        <f t="shared" si="106"/>
        <v>273</v>
      </c>
      <c r="M1094">
        <f t="shared" si="107"/>
        <v>55</v>
      </c>
      <c r="O1094" s="278">
        <v>1092</v>
      </c>
      <c r="P1094" s="278">
        <v>0</v>
      </c>
      <c r="Q1094" s="278">
        <f t="shared" si="108"/>
        <v>1092</v>
      </c>
      <c r="R1094" s="279">
        <v>0</v>
      </c>
    </row>
    <row r="1095" spans="1:18" x14ac:dyDescent="0.25">
      <c r="A1095">
        <v>1093</v>
      </c>
      <c r="B1095">
        <f>ROUNDUP(Commercial_Industrial_Requirements[[#This Row],[Total Parking Spaces]]*0.2,0.1)</f>
        <v>219</v>
      </c>
      <c r="C1095">
        <f>ROUNDUP(Commercial_Industrial_Requirements[[#This Row],['# EV Capable Spaces]]*0.25,0.1)</f>
        <v>55</v>
      </c>
      <c r="E1095">
        <v>1093</v>
      </c>
      <c r="F1095">
        <f t="shared" si="109"/>
        <v>110</v>
      </c>
      <c r="G1095">
        <f t="shared" si="110"/>
        <v>274</v>
      </c>
      <c r="H1095">
        <v>0</v>
      </c>
      <c r="J1095">
        <v>1093</v>
      </c>
      <c r="K1095">
        <f t="shared" si="105"/>
        <v>110</v>
      </c>
      <c r="L1095">
        <f t="shared" si="106"/>
        <v>274</v>
      </c>
      <c r="M1095">
        <f t="shared" si="107"/>
        <v>55</v>
      </c>
      <c r="O1095" s="278">
        <v>1093</v>
      </c>
      <c r="P1095" s="278">
        <v>0</v>
      </c>
      <c r="Q1095" s="278">
        <f t="shared" si="108"/>
        <v>1093</v>
      </c>
      <c r="R1095" s="279">
        <v>0</v>
      </c>
    </row>
    <row r="1096" spans="1:18" x14ac:dyDescent="0.25">
      <c r="A1096">
        <v>1094</v>
      </c>
      <c r="B1096">
        <f>ROUNDUP(Commercial_Industrial_Requirements[[#This Row],[Total Parking Spaces]]*0.2,0.1)</f>
        <v>219</v>
      </c>
      <c r="C1096">
        <f>ROUNDUP(Commercial_Industrial_Requirements[[#This Row],['# EV Capable Spaces]]*0.25,0.1)</f>
        <v>55</v>
      </c>
      <c r="E1096">
        <v>1094</v>
      </c>
      <c r="F1096">
        <f t="shared" si="109"/>
        <v>110</v>
      </c>
      <c r="G1096">
        <f t="shared" si="110"/>
        <v>274</v>
      </c>
      <c r="H1096">
        <v>0</v>
      </c>
      <c r="J1096">
        <v>1094</v>
      </c>
      <c r="K1096">
        <f t="shared" si="105"/>
        <v>110</v>
      </c>
      <c r="L1096">
        <f t="shared" si="106"/>
        <v>274</v>
      </c>
      <c r="M1096">
        <f t="shared" si="107"/>
        <v>55</v>
      </c>
      <c r="O1096" s="278">
        <v>1094</v>
      </c>
      <c r="P1096" s="278">
        <v>0</v>
      </c>
      <c r="Q1096" s="278">
        <f t="shared" si="108"/>
        <v>1094</v>
      </c>
      <c r="R1096" s="279">
        <v>0</v>
      </c>
    </row>
    <row r="1097" spans="1:18" x14ac:dyDescent="0.25">
      <c r="A1097">
        <v>1095</v>
      </c>
      <c r="B1097">
        <f>ROUNDUP(Commercial_Industrial_Requirements[[#This Row],[Total Parking Spaces]]*0.2,0.1)</f>
        <v>219</v>
      </c>
      <c r="C1097">
        <f>ROUNDUP(Commercial_Industrial_Requirements[[#This Row],['# EV Capable Spaces]]*0.25,0.1)</f>
        <v>55</v>
      </c>
      <c r="E1097">
        <v>1095</v>
      </c>
      <c r="F1097">
        <f t="shared" si="109"/>
        <v>110</v>
      </c>
      <c r="G1097">
        <f t="shared" si="110"/>
        <v>274</v>
      </c>
      <c r="H1097">
        <v>0</v>
      </c>
      <c r="J1097">
        <v>1095</v>
      </c>
      <c r="K1097">
        <f t="shared" si="105"/>
        <v>110</v>
      </c>
      <c r="L1097">
        <f t="shared" si="106"/>
        <v>274</v>
      </c>
      <c r="M1097">
        <f t="shared" si="107"/>
        <v>55</v>
      </c>
      <c r="O1097" s="278">
        <v>1095</v>
      </c>
      <c r="P1097" s="278">
        <v>0</v>
      </c>
      <c r="Q1097" s="278">
        <f t="shared" si="108"/>
        <v>1095</v>
      </c>
      <c r="R1097" s="279">
        <v>0</v>
      </c>
    </row>
    <row r="1098" spans="1:18" x14ac:dyDescent="0.25">
      <c r="A1098">
        <v>1096</v>
      </c>
      <c r="B1098">
        <f>ROUNDUP(Commercial_Industrial_Requirements[[#This Row],[Total Parking Spaces]]*0.2,0.1)</f>
        <v>220</v>
      </c>
      <c r="C1098">
        <f>ROUNDUP(Commercial_Industrial_Requirements[[#This Row],['# EV Capable Spaces]]*0.25,0.1)</f>
        <v>55</v>
      </c>
      <c r="E1098">
        <v>1096</v>
      </c>
      <c r="F1098">
        <f t="shared" si="109"/>
        <v>110</v>
      </c>
      <c r="G1098">
        <f t="shared" si="110"/>
        <v>274</v>
      </c>
      <c r="H1098">
        <v>0</v>
      </c>
      <c r="J1098">
        <v>1096</v>
      </c>
      <c r="K1098">
        <f t="shared" ref="K1098:K1161" si="111">ROUNDUP(J1098*0.1,0.1)</f>
        <v>110</v>
      </c>
      <c r="L1098">
        <f t="shared" ref="L1098:L1161" si="112">ROUNDUP(J1098*0.25,0.1)</f>
        <v>274</v>
      </c>
      <c r="M1098">
        <f t="shared" ref="M1098:M1161" si="113">ROUNDUP(J1098*0.05,0.1)</f>
        <v>55</v>
      </c>
      <c r="O1098" s="278">
        <v>1096</v>
      </c>
      <c r="P1098" s="278">
        <v>0</v>
      </c>
      <c r="Q1098" s="278">
        <f t="shared" si="108"/>
        <v>1096</v>
      </c>
      <c r="R1098" s="279">
        <v>0</v>
      </c>
    </row>
    <row r="1099" spans="1:18" x14ac:dyDescent="0.25">
      <c r="A1099">
        <v>1097</v>
      </c>
      <c r="B1099">
        <f>ROUNDUP(Commercial_Industrial_Requirements[[#This Row],[Total Parking Spaces]]*0.2,0.1)</f>
        <v>220</v>
      </c>
      <c r="C1099">
        <f>ROUNDUP(Commercial_Industrial_Requirements[[#This Row],['# EV Capable Spaces]]*0.25,0.1)</f>
        <v>55</v>
      </c>
      <c r="E1099">
        <v>1097</v>
      </c>
      <c r="F1099">
        <f t="shared" si="109"/>
        <v>110</v>
      </c>
      <c r="G1099">
        <f t="shared" si="110"/>
        <v>275</v>
      </c>
      <c r="H1099">
        <v>0</v>
      </c>
      <c r="J1099">
        <v>1097</v>
      </c>
      <c r="K1099">
        <f t="shared" si="111"/>
        <v>110</v>
      </c>
      <c r="L1099">
        <f t="shared" si="112"/>
        <v>275</v>
      </c>
      <c r="M1099">
        <f t="shared" si="113"/>
        <v>55</v>
      </c>
      <c r="O1099" s="278">
        <v>1097</v>
      </c>
      <c r="P1099" s="278">
        <v>0</v>
      </c>
      <c r="Q1099" s="278">
        <f t="shared" si="108"/>
        <v>1097</v>
      </c>
      <c r="R1099" s="279">
        <v>0</v>
      </c>
    </row>
    <row r="1100" spans="1:18" x14ac:dyDescent="0.25">
      <c r="A1100">
        <v>1098</v>
      </c>
      <c r="B1100">
        <f>ROUNDUP(Commercial_Industrial_Requirements[[#This Row],[Total Parking Spaces]]*0.2,0.1)</f>
        <v>220</v>
      </c>
      <c r="C1100">
        <f>ROUNDUP(Commercial_Industrial_Requirements[[#This Row],['# EV Capable Spaces]]*0.25,0.1)</f>
        <v>55</v>
      </c>
      <c r="E1100">
        <v>1098</v>
      </c>
      <c r="F1100">
        <f t="shared" si="109"/>
        <v>110</v>
      </c>
      <c r="G1100">
        <f t="shared" si="110"/>
        <v>275</v>
      </c>
      <c r="H1100">
        <v>0</v>
      </c>
      <c r="J1100">
        <v>1098</v>
      </c>
      <c r="K1100">
        <f t="shared" si="111"/>
        <v>110</v>
      </c>
      <c r="L1100">
        <f t="shared" si="112"/>
        <v>275</v>
      </c>
      <c r="M1100">
        <f t="shared" si="113"/>
        <v>55</v>
      </c>
      <c r="O1100" s="278">
        <v>1098</v>
      </c>
      <c r="P1100" s="278">
        <v>0</v>
      </c>
      <c r="Q1100" s="278">
        <f t="shared" si="108"/>
        <v>1098</v>
      </c>
      <c r="R1100" s="279">
        <v>0</v>
      </c>
    </row>
    <row r="1101" spans="1:18" x14ac:dyDescent="0.25">
      <c r="A1101">
        <v>1099</v>
      </c>
      <c r="B1101">
        <f>ROUNDUP(Commercial_Industrial_Requirements[[#This Row],[Total Parking Spaces]]*0.2,0.1)</f>
        <v>220</v>
      </c>
      <c r="C1101">
        <f>ROUNDUP(Commercial_Industrial_Requirements[[#This Row],['# EV Capable Spaces]]*0.25,0.1)</f>
        <v>55</v>
      </c>
      <c r="E1101">
        <v>1099</v>
      </c>
      <c r="F1101">
        <f t="shared" si="109"/>
        <v>110</v>
      </c>
      <c r="G1101">
        <f t="shared" si="110"/>
        <v>275</v>
      </c>
      <c r="H1101">
        <v>0</v>
      </c>
      <c r="J1101">
        <v>1099</v>
      </c>
      <c r="K1101">
        <f t="shared" si="111"/>
        <v>110</v>
      </c>
      <c r="L1101">
        <f t="shared" si="112"/>
        <v>275</v>
      </c>
      <c r="M1101">
        <f t="shared" si="113"/>
        <v>55</v>
      </c>
      <c r="O1101" s="278">
        <v>1099</v>
      </c>
      <c r="P1101" s="278">
        <v>0</v>
      </c>
      <c r="Q1101" s="278">
        <f t="shared" si="108"/>
        <v>1099</v>
      </c>
      <c r="R1101" s="279">
        <v>0</v>
      </c>
    </row>
    <row r="1102" spans="1:18" x14ac:dyDescent="0.25">
      <c r="A1102">
        <v>1100</v>
      </c>
      <c r="B1102">
        <f>ROUNDUP(Commercial_Industrial_Requirements[[#This Row],[Total Parking Spaces]]*0.2,0.1)</f>
        <v>220</v>
      </c>
      <c r="C1102">
        <f>ROUNDUP(Commercial_Industrial_Requirements[[#This Row],['# EV Capable Spaces]]*0.25,0.1)</f>
        <v>55</v>
      </c>
      <c r="E1102">
        <v>1100</v>
      </c>
      <c r="F1102">
        <f t="shared" si="109"/>
        <v>110</v>
      </c>
      <c r="G1102">
        <f t="shared" si="110"/>
        <v>275</v>
      </c>
      <c r="H1102">
        <v>0</v>
      </c>
      <c r="J1102">
        <v>1100</v>
      </c>
      <c r="K1102">
        <f t="shared" si="111"/>
        <v>110</v>
      </c>
      <c r="L1102">
        <f t="shared" si="112"/>
        <v>275</v>
      </c>
      <c r="M1102">
        <f t="shared" si="113"/>
        <v>55</v>
      </c>
      <c r="O1102" s="278">
        <v>1100</v>
      </c>
      <c r="P1102" s="278">
        <v>0</v>
      </c>
      <c r="Q1102" s="278">
        <f t="shared" si="108"/>
        <v>1100</v>
      </c>
      <c r="R1102" s="279">
        <v>0</v>
      </c>
    </row>
    <row r="1103" spans="1:18" x14ac:dyDescent="0.25">
      <c r="A1103">
        <v>1101</v>
      </c>
      <c r="B1103">
        <f>ROUNDUP(Commercial_Industrial_Requirements[[#This Row],[Total Parking Spaces]]*0.2,0.1)</f>
        <v>221</v>
      </c>
      <c r="C1103">
        <f>ROUNDUP(Commercial_Industrial_Requirements[[#This Row],['# EV Capable Spaces]]*0.25,0.1)</f>
        <v>56</v>
      </c>
      <c r="E1103">
        <v>1101</v>
      </c>
      <c r="F1103">
        <f t="shared" si="109"/>
        <v>111</v>
      </c>
      <c r="G1103">
        <f t="shared" si="110"/>
        <v>276</v>
      </c>
      <c r="H1103">
        <v>0</v>
      </c>
      <c r="J1103">
        <v>1101</v>
      </c>
      <c r="K1103">
        <f t="shared" si="111"/>
        <v>111</v>
      </c>
      <c r="L1103">
        <f t="shared" si="112"/>
        <v>276</v>
      </c>
      <c r="M1103">
        <f t="shared" si="113"/>
        <v>56</v>
      </c>
      <c r="O1103" s="278">
        <v>1101</v>
      </c>
      <c r="P1103" s="278">
        <v>0</v>
      </c>
      <c r="Q1103" s="278">
        <f t="shared" si="108"/>
        <v>1101</v>
      </c>
      <c r="R1103" s="279">
        <v>0</v>
      </c>
    </row>
    <row r="1104" spans="1:18" x14ac:dyDescent="0.25">
      <c r="A1104">
        <v>1102</v>
      </c>
      <c r="B1104">
        <f>ROUNDUP(Commercial_Industrial_Requirements[[#This Row],[Total Parking Spaces]]*0.2,0.1)</f>
        <v>221</v>
      </c>
      <c r="C1104">
        <f>ROUNDUP(Commercial_Industrial_Requirements[[#This Row],['# EV Capable Spaces]]*0.25,0.1)</f>
        <v>56</v>
      </c>
      <c r="E1104">
        <v>1102</v>
      </c>
      <c r="F1104">
        <f t="shared" si="109"/>
        <v>111</v>
      </c>
      <c r="G1104">
        <f t="shared" si="110"/>
        <v>276</v>
      </c>
      <c r="H1104">
        <v>0</v>
      </c>
      <c r="J1104">
        <v>1102</v>
      </c>
      <c r="K1104">
        <f t="shared" si="111"/>
        <v>111</v>
      </c>
      <c r="L1104">
        <f t="shared" si="112"/>
        <v>276</v>
      </c>
      <c r="M1104">
        <f t="shared" si="113"/>
        <v>56</v>
      </c>
      <c r="O1104" s="278">
        <v>1102</v>
      </c>
      <c r="P1104" s="278">
        <v>0</v>
      </c>
      <c r="Q1104" s="278">
        <f t="shared" si="108"/>
        <v>1102</v>
      </c>
      <c r="R1104" s="279">
        <v>0</v>
      </c>
    </row>
    <row r="1105" spans="1:18" x14ac:dyDescent="0.25">
      <c r="A1105">
        <v>1103</v>
      </c>
      <c r="B1105">
        <f>ROUNDUP(Commercial_Industrial_Requirements[[#This Row],[Total Parking Spaces]]*0.2,0.1)</f>
        <v>221</v>
      </c>
      <c r="C1105">
        <f>ROUNDUP(Commercial_Industrial_Requirements[[#This Row],['# EV Capable Spaces]]*0.25,0.1)</f>
        <v>56</v>
      </c>
      <c r="E1105">
        <v>1103</v>
      </c>
      <c r="F1105">
        <f t="shared" si="109"/>
        <v>111</v>
      </c>
      <c r="G1105">
        <f t="shared" si="110"/>
        <v>276</v>
      </c>
      <c r="H1105">
        <v>0</v>
      </c>
      <c r="J1105">
        <v>1103</v>
      </c>
      <c r="K1105">
        <f t="shared" si="111"/>
        <v>111</v>
      </c>
      <c r="L1105">
        <f t="shared" si="112"/>
        <v>276</v>
      </c>
      <c r="M1105">
        <f t="shared" si="113"/>
        <v>56</v>
      </c>
      <c r="O1105" s="278">
        <v>1103</v>
      </c>
      <c r="P1105" s="278">
        <v>0</v>
      </c>
      <c r="Q1105" s="278">
        <f t="shared" si="108"/>
        <v>1103</v>
      </c>
      <c r="R1105" s="279">
        <v>0</v>
      </c>
    </row>
    <row r="1106" spans="1:18" x14ac:dyDescent="0.25">
      <c r="A1106">
        <v>1104</v>
      </c>
      <c r="B1106">
        <f>ROUNDUP(Commercial_Industrial_Requirements[[#This Row],[Total Parking Spaces]]*0.2,0.1)</f>
        <v>221</v>
      </c>
      <c r="C1106">
        <f>ROUNDUP(Commercial_Industrial_Requirements[[#This Row],['# EV Capable Spaces]]*0.25,0.1)</f>
        <v>56</v>
      </c>
      <c r="E1106">
        <v>1104</v>
      </c>
      <c r="F1106">
        <f t="shared" si="109"/>
        <v>111</v>
      </c>
      <c r="G1106">
        <f t="shared" si="110"/>
        <v>276</v>
      </c>
      <c r="H1106">
        <v>0</v>
      </c>
      <c r="J1106">
        <v>1104</v>
      </c>
      <c r="K1106">
        <f t="shared" si="111"/>
        <v>111</v>
      </c>
      <c r="L1106">
        <f t="shared" si="112"/>
        <v>276</v>
      </c>
      <c r="M1106">
        <f t="shared" si="113"/>
        <v>56</v>
      </c>
      <c r="O1106" s="278">
        <v>1104</v>
      </c>
      <c r="P1106" s="278">
        <v>0</v>
      </c>
      <c r="Q1106" s="278">
        <f t="shared" si="108"/>
        <v>1104</v>
      </c>
      <c r="R1106" s="279">
        <v>0</v>
      </c>
    </row>
    <row r="1107" spans="1:18" x14ac:dyDescent="0.25">
      <c r="A1107">
        <v>1105</v>
      </c>
      <c r="B1107">
        <f>ROUNDUP(Commercial_Industrial_Requirements[[#This Row],[Total Parking Spaces]]*0.2,0.1)</f>
        <v>221</v>
      </c>
      <c r="C1107">
        <f>ROUNDUP(Commercial_Industrial_Requirements[[#This Row],['# EV Capable Spaces]]*0.25,0.1)</f>
        <v>56</v>
      </c>
      <c r="E1107">
        <v>1105</v>
      </c>
      <c r="F1107">
        <f t="shared" si="109"/>
        <v>111</v>
      </c>
      <c r="G1107">
        <f t="shared" si="110"/>
        <v>277</v>
      </c>
      <c r="H1107">
        <v>0</v>
      </c>
      <c r="J1107">
        <v>1105</v>
      </c>
      <c r="K1107">
        <f t="shared" si="111"/>
        <v>111</v>
      </c>
      <c r="L1107">
        <f t="shared" si="112"/>
        <v>277</v>
      </c>
      <c r="M1107">
        <f t="shared" si="113"/>
        <v>56</v>
      </c>
      <c r="O1107" s="278">
        <v>1105</v>
      </c>
      <c r="P1107" s="278">
        <v>0</v>
      </c>
      <c r="Q1107" s="278">
        <f t="shared" ref="Q1107:Q1170" si="114">O1107</f>
        <v>1105</v>
      </c>
      <c r="R1107" s="279">
        <v>0</v>
      </c>
    </row>
    <row r="1108" spans="1:18" x14ac:dyDescent="0.25">
      <c r="A1108">
        <v>1106</v>
      </c>
      <c r="B1108">
        <f>ROUNDUP(Commercial_Industrial_Requirements[[#This Row],[Total Parking Spaces]]*0.2,0.1)</f>
        <v>222</v>
      </c>
      <c r="C1108">
        <f>ROUNDUP(Commercial_Industrial_Requirements[[#This Row],['# EV Capable Spaces]]*0.25,0.1)</f>
        <v>56</v>
      </c>
      <c r="E1108">
        <v>1106</v>
      </c>
      <c r="F1108">
        <f t="shared" si="109"/>
        <v>111</v>
      </c>
      <c r="G1108">
        <f t="shared" si="110"/>
        <v>277</v>
      </c>
      <c r="H1108">
        <v>0</v>
      </c>
      <c r="J1108">
        <v>1106</v>
      </c>
      <c r="K1108">
        <f t="shared" si="111"/>
        <v>111</v>
      </c>
      <c r="L1108">
        <f t="shared" si="112"/>
        <v>277</v>
      </c>
      <c r="M1108">
        <f t="shared" si="113"/>
        <v>56</v>
      </c>
      <c r="O1108" s="278">
        <v>1106</v>
      </c>
      <c r="P1108" s="278">
        <v>0</v>
      </c>
      <c r="Q1108" s="278">
        <f t="shared" si="114"/>
        <v>1106</v>
      </c>
      <c r="R1108" s="279">
        <v>0</v>
      </c>
    </row>
    <row r="1109" spans="1:18" x14ac:dyDescent="0.25">
      <c r="A1109">
        <v>1107</v>
      </c>
      <c r="B1109">
        <f>ROUNDUP(Commercial_Industrial_Requirements[[#This Row],[Total Parking Spaces]]*0.2,0.1)</f>
        <v>222</v>
      </c>
      <c r="C1109">
        <f>ROUNDUP(Commercial_Industrial_Requirements[[#This Row],['# EV Capable Spaces]]*0.25,0.1)</f>
        <v>56</v>
      </c>
      <c r="E1109">
        <v>1107</v>
      </c>
      <c r="F1109">
        <f t="shared" si="109"/>
        <v>111</v>
      </c>
      <c r="G1109">
        <f t="shared" si="110"/>
        <v>277</v>
      </c>
      <c r="H1109">
        <v>0</v>
      </c>
      <c r="J1109">
        <v>1107</v>
      </c>
      <c r="K1109">
        <f t="shared" si="111"/>
        <v>111</v>
      </c>
      <c r="L1109">
        <f t="shared" si="112"/>
        <v>277</v>
      </c>
      <c r="M1109">
        <f t="shared" si="113"/>
        <v>56</v>
      </c>
      <c r="O1109" s="278">
        <v>1107</v>
      </c>
      <c r="P1109" s="278">
        <v>0</v>
      </c>
      <c r="Q1109" s="278">
        <f t="shared" si="114"/>
        <v>1107</v>
      </c>
      <c r="R1109" s="279">
        <v>0</v>
      </c>
    </row>
    <row r="1110" spans="1:18" x14ac:dyDescent="0.25">
      <c r="A1110">
        <v>1108</v>
      </c>
      <c r="B1110">
        <f>ROUNDUP(Commercial_Industrial_Requirements[[#This Row],[Total Parking Spaces]]*0.2,0.1)</f>
        <v>222</v>
      </c>
      <c r="C1110">
        <f>ROUNDUP(Commercial_Industrial_Requirements[[#This Row],['# EV Capable Spaces]]*0.25,0.1)</f>
        <v>56</v>
      </c>
      <c r="E1110">
        <v>1108</v>
      </c>
      <c r="F1110">
        <f t="shared" si="109"/>
        <v>111</v>
      </c>
      <c r="G1110">
        <f t="shared" si="110"/>
        <v>277</v>
      </c>
      <c r="H1110">
        <v>0</v>
      </c>
      <c r="J1110">
        <v>1108</v>
      </c>
      <c r="K1110">
        <f t="shared" si="111"/>
        <v>111</v>
      </c>
      <c r="L1110">
        <f t="shared" si="112"/>
        <v>277</v>
      </c>
      <c r="M1110">
        <f t="shared" si="113"/>
        <v>56</v>
      </c>
      <c r="O1110" s="278">
        <v>1108</v>
      </c>
      <c r="P1110" s="278">
        <v>0</v>
      </c>
      <c r="Q1110" s="278">
        <f t="shared" si="114"/>
        <v>1108</v>
      </c>
      <c r="R1110" s="279">
        <v>0</v>
      </c>
    </row>
    <row r="1111" spans="1:18" x14ac:dyDescent="0.25">
      <c r="A1111">
        <v>1109</v>
      </c>
      <c r="B1111">
        <f>ROUNDUP(Commercial_Industrial_Requirements[[#This Row],[Total Parking Spaces]]*0.2,0.1)</f>
        <v>222</v>
      </c>
      <c r="C1111">
        <f>ROUNDUP(Commercial_Industrial_Requirements[[#This Row],['# EV Capable Spaces]]*0.25,0.1)</f>
        <v>56</v>
      </c>
      <c r="E1111">
        <v>1109</v>
      </c>
      <c r="F1111">
        <f t="shared" si="109"/>
        <v>111</v>
      </c>
      <c r="G1111">
        <f t="shared" si="110"/>
        <v>278</v>
      </c>
      <c r="H1111">
        <v>0</v>
      </c>
      <c r="J1111">
        <v>1109</v>
      </c>
      <c r="K1111">
        <f t="shared" si="111"/>
        <v>111</v>
      </c>
      <c r="L1111">
        <f t="shared" si="112"/>
        <v>278</v>
      </c>
      <c r="M1111">
        <f t="shared" si="113"/>
        <v>56</v>
      </c>
      <c r="O1111" s="278">
        <v>1109</v>
      </c>
      <c r="P1111" s="278">
        <v>0</v>
      </c>
      <c r="Q1111" s="278">
        <f t="shared" si="114"/>
        <v>1109</v>
      </c>
      <c r="R1111" s="279">
        <v>0</v>
      </c>
    </row>
    <row r="1112" spans="1:18" x14ac:dyDescent="0.25">
      <c r="A1112">
        <v>1110</v>
      </c>
      <c r="B1112">
        <f>ROUNDUP(Commercial_Industrial_Requirements[[#This Row],[Total Parking Spaces]]*0.2,0.1)</f>
        <v>222</v>
      </c>
      <c r="C1112">
        <f>ROUNDUP(Commercial_Industrial_Requirements[[#This Row],['# EV Capable Spaces]]*0.25,0.1)</f>
        <v>56</v>
      </c>
      <c r="E1112">
        <v>1110</v>
      </c>
      <c r="F1112">
        <f t="shared" si="109"/>
        <v>111</v>
      </c>
      <c r="G1112">
        <f t="shared" si="110"/>
        <v>278</v>
      </c>
      <c r="H1112">
        <v>0</v>
      </c>
      <c r="J1112">
        <v>1110</v>
      </c>
      <c r="K1112">
        <f t="shared" si="111"/>
        <v>111</v>
      </c>
      <c r="L1112">
        <f t="shared" si="112"/>
        <v>278</v>
      </c>
      <c r="M1112">
        <f t="shared" si="113"/>
        <v>56</v>
      </c>
      <c r="O1112" s="278">
        <v>1110</v>
      </c>
      <c r="P1112" s="278">
        <v>0</v>
      </c>
      <c r="Q1112" s="278">
        <f t="shared" si="114"/>
        <v>1110</v>
      </c>
      <c r="R1112" s="279">
        <v>0</v>
      </c>
    </row>
    <row r="1113" spans="1:18" x14ac:dyDescent="0.25">
      <c r="A1113">
        <v>1111</v>
      </c>
      <c r="B1113">
        <f>ROUNDUP(Commercial_Industrial_Requirements[[#This Row],[Total Parking Spaces]]*0.2,0.1)</f>
        <v>223</v>
      </c>
      <c r="C1113">
        <f>ROUNDUP(Commercial_Industrial_Requirements[[#This Row],['# EV Capable Spaces]]*0.25,0.1)</f>
        <v>56</v>
      </c>
      <c r="E1113">
        <v>1111</v>
      </c>
      <c r="F1113">
        <f t="shared" si="109"/>
        <v>112</v>
      </c>
      <c r="G1113">
        <f t="shared" si="110"/>
        <v>278</v>
      </c>
      <c r="H1113">
        <v>0</v>
      </c>
      <c r="J1113">
        <v>1111</v>
      </c>
      <c r="K1113">
        <f t="shared" si="111"/>
        <v>112</v>
      </c>
      <c r="L1113">
        <f t="shared" si="112"/>
        <v>278</v>
      </c>
      <c r="M1113">
        <f t="shared" si="113"/>
        <v>56</v>
      </c>
      <c r="O1113" s="278">
        <v>1111</v>
      </c>
      <c r="P1113" s="278">
        <v>0</v>
      </c>
      <c r="Q1113" s="278">
        <f t="shared" si="114"/>
        <v>1111</v>
      </c>
      <c r="R1113" s="279">
        <v>0</v>
      </c>
    </row>
    <row r="1114" spans="1:18" x14ac:dyDescent="0.25">
      <c r="A1114">
        <v>1112</v>
      </c>
      <c r="B1114">
        <f>ROUNDUP(Commercial_Industrial_Requirements[[#This Row],[Total Parking Spaces]]*0.2,0.1)</f>
        <v>223</v>
      </c>
      <c r="C1114">
        <f>ROUNDUP(Commercial_Industrial_Requirements[[#This Row],['# EV Capable Spaces]]*0.25,0.1)</f>
        <v>56</v>
      </c>
      <c r="E1114">
        <v>1112</v>
      </c>
      <c r="F1114">
        <f t="shared" si="109"/>
        <v>112</v>
      </c>
      <c r="G1114">
        <f t="shared" si="110"/>
        <v>278</v>
      </c>
      <c r="H1114">
        <v>0</v>
      </c>
      <c r="J1114">
        <v>1112</v>
      </c>
      <c r="K1114">
        <f t="shared" si="111"/>
        <v>112</v>
      </c>
      <c r="L1114">
        <f t="shared" si="112"/>
        <v>278</v>
      </c>
      <c r="M1114">
        <f t="shared" si="113"/>
        <v>56</v>
      </c>
      <c r="O1114" s="278">
        <v>1112</v>
      </c>
      <c r="P1114" s="278">
        <v>0</v>
      </c>
      <c r="Q1114" s="278">
        <f t="shared" si="114"/>
        <v>1112</v>
      </c>
      <c r="R1114" s="279">
        <v>0</v>
      </c>
    </row>
    <row r="1115" spans="1:18" x14ac:dyDescent="0.25">
      <c r="A1115">
        <v>1113</v>
      </c>
      <c r="B1115">
        <f>ROUNDUP(Commercial_Industrial_Requirements[[#This Row],[Total Parking Spaces]]*0.2,0.1)</f>
        <v>223</v>
      </c>
      <c r="C1115">
        <f>ROUNDUP(Commercial_Industrial_Requirements[[#This Row],['# EV Capable Spaces]]*0.25,0.1)</f>
        <v>56</v>
      </c>
      <c r="E1115">
        <v>1113</v>
      </c>
      <c r="F1115">
        <f t="shared" si="109"/>
        <v>112</v>
      </c>
      <c r="G1115">
        <f t="shared" si="110"/>
        <v>279</v>
      </c>
      <c r="H1115">
        <v>0</v>
      </c>
      <c r="J1115">
        <v>1113</v>
      </c>
      <c r="K1115">
        <f t="shared" si="111"/>
        <v>112</v>
      </c>
      <c r="L1115">
        <f t="shared" si="112"/>
        <v>279</v>
      </c>
      <c r="M1115">
        <f t="shared" si="113"/>
        <v>56</v>
      </c>
      <c r="O1115" s="278">
        <v>1113</v>
      </c>
      <c r="P1115" s="278">
        <v>0</v>
      </c>
      <c r="Q1115" s="278">
        <f t="shared" si="114"/>
        <v>1113</v>
      </c>
      <c r="R1115" s="279">
        <v>0</v>
      </c>
    </row>
    <row r="1116" spans="1:18" x14ac:dyDescent="0.25">
      <c r="A1116">
        <v>1114</v>
      </c>
      <c r="B1116">
        <f>ROUNDUP(Commercial_Industrial_Requirements[[#This Row],[Total Parking Spaces]]*0.2,0.1)</f>
        <v>223</v>
      </c>
      <c r="C1116">
        <f>ROUNDUP(Commercial_Industrial_Requirements[[#This Row],['# EV Capable Spaces]]*0.25,0.1)</f>
        <v>56</v>
      </c>
      <c r="E1116">
        <v>1114</v>
      </c>
      <c r="F1116">
        <f t="shared" si="109"/>
        <v>112</v>
      </c>
      <c r="G1116">
        <f t="shared" si="110"/>
        <v>279</v>
      </c>
      <c r="H1116">
        <v>0</v>
      </c>
      <c r="J1116">
        <v>1114</v>
      </c>
      <c r="K1116">
        <f t="shared" si="111"/>
        <v>112</v>
      </c>
      <c r="L1116">
        <f t="shared" si="112"/>
        <v>279</v>
      </c>
      <c r="M1116">
        <f t="shared" si="113"/>
        <v>56</v>
      </c>
      <c r="O1116" s="278">
        <v>1114</v>
      </c>
      <c r="P1116" s="278">
        <v>0</v>
      </c>
      <c r="Q1116" s="278">
        <f t="shared" si="114"/>
        <v>1114</v>
      </c>
      <c r="R1116" s="279">
        <v>0</v>
      </c>
    </row>
    <row r="1117" spans="1:18" x14ac:dyDescent="0.25">
      <c r="A1117">
        <v>1115</v>
      </c>
      <c r="B1117">
        <f>ROUNDUP(Commercial_Industrial_Requirements[[#This Row],[Total Parking Spaces]]*0.2,0.1)</f>
        <v>223</v>
      </c>
      <c r="C1117">
        <f>ROUNDUP(Commercial_Industrial_Requirements[[#This Row],['# EV Capable Spaces]]*0.25,0.1)</f>
        <v>56</v>
      </c>
      <c r="E1117">
        <v>1115</v>
      </c>
      <c r="F1117">
        <f t="shared" si="109"/>
        <v>112</v>
      </c>
      <c r="G1117">
        <f t="shared" si="110"/>
        <v>279</v>
      </c>
      <c r="H1117">
        <v>0</v>
      </c>
      <c r="J1117">
        <v>1115</v>
      </c>
      <c r="K1117">
        <f t="shared" si="111"/>
        <v>112</v>
      </c>
      <c r="L1117">
        <f t="shared" si="112"/>
        <v>279</v>
      </c>
      <c r="M1117">
        <f t="shared" si="113"/>
        <v>56</v>
      </c>
      <c r="O1117" s="278">
        <v>1115</v>
      </c>
      <c r="P1117" s="278">
        <v>0</v>
      </c>
      <c r="Q1117" s="278">
        <f t="shared" si="114"/>
        <v>1115</v>
      </c>
      <c r="R1117" s="279">
        <v>0</v>
      </c>
    </row>
    <row r="1118" spans="1:18" x14ac:dyDescent="0.25">
      <c r="A1118">
        <v>1116</v>
      </c>
      <c r="B1118">
        <f>ROUNDUP(Commercial_Industrial_Requirements[[#This Row],[Total Parking Spaces]]*0.2,0.1)</f>
        <v>224</v>
      </c>
      <c r="C1118">
        <f>ROUNDUP(Commercial_Industrial_Requirements[[#This Row],['# EV Capable Spaces]]*0.25,0.1)</f>
        <v>56</v>
      </c>
      <c r="E1118">
        <v>1116</v>
      </c>
      <c r="F1118">
        <f t="shared" si="109"/>
        <v>112</v>
      </c>
      <c r="G1118">
        <f t="shared" si="110"/>
        <v>279</v>
      </c>
      <c r="H1118">
        <v>0</v>
      </c>
      <c r="J1118">
        <v>1116</v>
      </c>
      <c r="K1118">
        <f t="shared" si="111"/>
        <v>112</v>
      </c>
      <c r="L1118">
        <f t="shared" si="112"/>
        <v>279</v>
      </c>
      <c r="M1118">
        <f t="shared" si="113"/>
        <v>56</v>
      </c>
      <c r="O1118" s="278">
        <v>1116</v>
      </c>
      <c r="P1118" s="278">
        <v>0</v>
      </c>
      <c r="Q1118" s="278">
        <f t="shared" si="114"/>
        <v>1116</v>
      </c>
      <c r="R1118" s="279">
        <v>0</v>
      </c>
    </row>
    <row r="1119" spans="1:18" x14ac:dyDescent="0.25">
      <c r="A1119">
        <v>1117</v>
      </c>
      <c r="B1119">
        <f>ROUNDUP(Commercial_Industrial_Requirements[[#This Row],[Total Parking Spaces]]*0.2,0.1)</f>
        <v>224</v>
      </c>
      <c r="C1119">
        <f>ROUNDUP(Commercial_Industrial_Requirements[[#This Row],['# EV Capable Spaces]]*0.25,0.1)</f>
        <v>56</v>
      </c>
      <c r="E1119">
        <v>1117</v>
      </c>
      <c r="F1119">
        <f t="shared" si="109"/>
        <v>112</v>
      </c>
      <c r="G1119">
        <f t="shared" si="110"/>
        <v>280</v>
      </c>
      <c r="H1119">
        <v>0</v>
      </c>
      <c r="J1119">
        <v>1117</v>
      </c>
      <c r="K1119">
        <f t="shared" si="111"/>
        <v>112</v>
      </c>
      <c r="L1119">
        <f t="shared" si="112"/>
        <v>280</v>
      </c>
      <c r="M1119">
        <f t="shared" si="113"/>
        <v>56</v>
      </c>
      <c r="O1119" s="278">
        <v>1117</v>
      </c>
      <c r="P1119" s="278">
        <v>0</v>
      </c>
      <c r="Q1119" s="278">
        <f t="shared" si="114"/>
        <v>1117</v>
      </c>
      <c r="R1119" s="279">
        <v>0</v>
      </c>
    </row>
    <row r="1120" spans="1:18" x14ac:dyDescent="0.25">
      <c r="A1120">
        <v>1118</v>
      </c>
      <c r="B1120">
        <f>ROUNDUP(Commercial_Industrial_Requirements[[#This Row],[Total Parking Spaces]]*0.2,0.1)</f>
        <v>224</v>
      </c>
      <c r="C1120">
        <f>ROUNDUP(Commercial_Industrial_Requirements[[#This Row],['# EV Capable Spaces]]*0.25,0.1)</f>
        <v>56</v>
      </c>
      <c r="E1120">
        <v>1118</v>
      </c>
      <c r="F1120">
        <f t="shared" si="109"/>
        <v>112</v>
      </c>
      <c r="G1120">
        <f t="shared" si="110"/>
        <v>280</v>
      </c>
      <c r="H1120">
        <v>0</v>
      </c>
      <c r="J1120">
        <v>1118</v>
      </c>
      <c r="K1120">
        <f t="shared" si="111"/>
        <v>112</v>
      </c>
      <c r="L1120">
        <f t="shared" si="112"/>
        <v>280</v>
      </c>
      <c r="M1120">
        <f t="shared" si="113"/>
        <v>56</v>
      </c>
      <c r="O1120" s="278">
        <v>1118</v>
      </c>
      <c r="P1120" s="278">
        <v>0</v>
      </c>
      <c r="Q1120" s="278">
        <f t="shared" si="114"/>
        <v>1118</v>
      </c>
      <c r="R1120" s="279">
        <v>0</v>
      </c>
    </row>
    <row r="1121" spans="1:18" x14ac:dyDescent="0.25">
      <c r="A1121">
        <v>1119</v>
      </c>
      <c r="B1121">
        <f>ROUNDUP(Commercial_Industrial_Requirements[[#This Row],[Total Parking Spaces]]*0.2,0.1)</f>
        <v>224</v>
      </c>
      <c r="C1121">
        <f>ROUNDUP(Commercial_Industrial_Requirements[[#This Row],['# EV Capable Spaces]]*0.25,0.1)</f>
        <v>56</v>
      </c>
      <c r="E1121">
        <v>1119</v>
      </c>
      <c r="F1121">
        <f t="shared" si="109"/>
        <v>112</v>
      </c>
      <c r="G1121">
        <f t="shared" si="110"/>
        <v>280</v>
      </c>
      <c r="H1121">
        <v>0</v>
      </c>
      <c r="J1121">
        <v>1119</v>
      </c>
      <c r="K1121">
        <f t="shared" si="111"/>
        <v>112</v>
      </c>
      <c r="L1121">
        <f t="shared" si="112"/>
        <v>280</v>
      </c>
      <c r="M1121">
        <f t="shared" si="113"/>
        <v>56</v>
      </c>
      <c r="O1121" s="278">
        <v>1119</v>
      </c>
      <c r="P1121" s="278">
        <v>0</v>
      </c>
      <c r="Q1121" s="278">
        <f t="shared" si="114"/>
        <v>1119</v>
      </c>
      <c r="R1121" s="279">
        <v>0</v>
      </c>
    </row>
    <row r="1122" spans="1:18" x14ac:dyDescent="0.25">
      <c r="A1122">
        <v>1120</v>
      </c>
      <c r="B1122">
        <f>ROUNDUP(Commercial_Industrial_Requirements[[#This Row],[Total Parking Spaces]]*0.2,0.1)</f>
        <v>224</v>
      </c>
      <c r="C1122">
        <f>ROUNDUP(Commercial_Industrial_Requirements[[#This Row],['# EV Capable Spaces]]*0.25,0.1)</f>
        <v>56</v>
      </c>
      <c r="E1122">
        <v>1120</v>
      </c>
      <c r="F1122">
        <f t="shared" si="109"/>
        <v>112</v>
      </c>
      <c r="G1122">
        <f t="shared" si="110"/>
        <v>280</v>
      </c>
      <c r="H1122">
        <v>0</v>
      </c>
      <c r="J1122">
        <v>1120</v>
      </c>
      <c r="K1122">
        <f t="shared" si="111"/>
        <v>112</v>
      </c>
      <c r="L1122">
        <f t="shared" si="112"/>
        <v>280</v>
      </c>
      <c r="M1122">
        <f t="shared" si="113"/>
        <v>56</v>
      </c>
      <c r="O1122" s="278">
        <v>1120</v>
      </c>
      <c r="P1122" s="278">
        <v>0</v>
      </c>
      <c r="Q1122" s="278">
        <f t="shared" si="114"/>
        <v>1120</v>
      </c>
      <c r="R1122" s="279">
        <v>0</v>
      </c>
    </row>
    <row r="1123" spans="1:18" x14ac:dyDescent="0.25">
      <c r="A1123">
        <v>1121</v>
      </c>
      <c r="B1123">
        <f>ROUNDUP(Commercial_Industrial_Requirements[[#This Row],[Total Parking Spaces]]*0.2,0.1)</f>
        <v>225</v>
      </c>
      <c r="C1123">
        <f>ROUNDUP(Commercial_Industrial_Requirements[[#This Row],['# EV Capable Spaces]]*0.25,0.1)</f>
        <v>57</v>
      </c>
      <c r="E1123">
        <v>1121</v>
      </c>
      <c r="F1123">
        <f t="shared" si="109"/>
        <v>113</v>
      </c>
      <c r="G1123">
        <f t="shared" si="110"/>
        <v>281</v>
      </c>
      <c r="H1123">
        <v>0</v>
      </c>
      <c r="J1123">
        <v>1121</v>
      </c>
      <c r="K1123">
        <f t="shared" si="111"/>
        <v>113</v>
      </c>
      <c r="L1123">
        <f t="shared" si="112"/>
        <v>281</v>
      </c>
      <c r="M1123">
        <f t="shared" si="113"/>
        <v>57</v>
      </c>
      <c r="O1123" s="278">
        <v>1121</v>
      </c>
      <c r="P1123" s="278">
        <v>0</v>
      </c>
      <c r="Q1123" s="278">
        <f t="shared" si="114"/>
        <v>1121</v>
      </c>
      <c r="R1123" s="279">
        <v>0</v>
      </c>
    </row>
    <row r="1124" spans="1:18" x14ac:dyDescent="0.25">
      <c r="A1124">
        <v>1122</v>
      </c>
      <c r="B1124">
        <f>ROUNDUP(Commercial_Industrial_Requirements[[#This Row],[Total Parking Spaces]]*0.2,0.1)</f>
        <v>225</v>
      </c>
      <c r="C1124">
        <f>ROUNDUP(Commercial_Industrial_Requirements[[#This Row],['# EV Capable Spaces]]*0.25,0.1)</f>
        <v>57</v>
      </c>
      <c r="E1124">
        <v>1122</v>
      </c>
      <c r="F1124">
        <f t="shared" si="109"/>
        <v>113</v>
      </c>
      <c r="G1124">
        <f t="shared" si="110"/>
        <v>281</v>
      </c>
      <c r="H1124">
        <v>0</v>
      </c>
      <c r="J1124">
        <v>1122</v>
      </c>
      <c r="K1124">
        <f t="shared" si="111"/>
        <v>113</v>
      </c>
      <c r="L1124">
        <f t="shared" si="112"/>
        <v>281</v>
      </c>
      <c r="M1124">
        <f t="shared" si="113"/>
        <v>57</v>
      </c>
      <c r="O1124" s="278">
        <v>1122</v>
      </c>
      <c r="P1124" s="278">
        <v>0</v>
      </c>
      <c r="Q1124" s="278">
        <f t="shared" si="114"/>
        <v>1122</v>
      </c>
      <c r="R1124" s="279">
        <v>0</v>
      </c>
    </row>
    <row r="1125" spans="1:18" x14ac:dyDescent="0.25">
      <c r="A1125">
        <v>1123</v>
      </c>
      <c r="B1125">
        <f>ROUNDUP(Commercial_Industrial_Requirements[[#This Row],[Total Parking Spaces]]*0.2,0.1)</f>
        <v>225</v>
      </c>
      <c r="C1125">
        <f>ROUNDUP(Commercial_Industrial_Requirements[[#This Row],['# EV Capable Spaces]]*0.25,0.1)</f>
        <v>57</v>
      </c>
      <c r="E1125">
        <v>1123</v>
      </c>
      <c r="F1125">
        <f t="shared" si="109"/>
        <v>113</v>
      </c>
      <c r="G1125">
        <f t="shared" si="110"/>
        <v>281</v>
      </c>
      <c r="H1125">
        <v>0</v>
      </c>
      <c r="J1125">
        <v>1123</v>
      </c>
      <c r="K1125">
        <f t="shared" si="111"/>
        <v>113</v>
      </c>
      <c r="L1125">
        <f t="shared" si="112"/>
        <v>281</v>
      </c>
      <c r="M1125">
        <f t="shared" si="113"/>
        <v>57</v>
      </c>
      <c r="O1125" s="278">
        <v>1123</v>
      </c>
      <c r="P1125" s="278">
        <v>0</v>
      </c>
      <c r="Q1125" s="278">
        <f t="shared" si="114"/>
        <v>1123</v>
      </c>
      <c r="R1125" s="279">
        <v>0</v>
      </c>
    </row>
    <row r="1126" spans="1:18" x14ac:dyDescent="0.25">
      <c r="A1126">
        <v>1124</v>
      </c>
      <c r="B1126">
        <f>ROUNDUP(Commercial_Industrial_Requirements[[#This Row],[Total Parking Spaces]]*0.2,0.1)</f>
        <v>225</v>
      </c>
      <c r="C1126">
        <f>ROUNDUP(Commercial_Industrial_Requirements[[#This Row],['# EV Capable Spaces]]*0.25,0.1)</f>
        <v>57</v>
      </c>
      <c r="E1126">
        <v>1124</v>
      </c>
      <c r="F1126">
        <f t="shared" si="109"/>
        <v>113</v>
      </c>
      <c r="G1126">
        <f t="shared" si="110"/>
        <v>281</v>
      </c>
      <c r="H1126">
        <v>0</v>
      </c>
      <c r="J1126">
        <v>1124</v>
      </c>
      <c r="K1126">
        <f t="shared" si="111"/>
        <v>113</v>
      </c>
      <c r="L1126">
        <f t="shared" si="112"/>
        <v>281</v>
      </c>
      <c r="M1126">
        <f t="shared" si="113"/>
        <v>57</v>
      </c>
      <c r="O1126" s="278">
        <v>1124</v>
      </c>
      <c r="P1126" s="278">
        <v>0</v>
      </c>
      <c r="Q1126" s="278">
        <f t="shared" si="114"/>
        <v>1124</v>
      </c>
      <c r="R1126" s="279">
        <v>0</v>
      </c>
    </row>
    <row r="1127" spans="1:18" x14ac:dyDescent="0.25">
      <c r="A1127">
        <v>1125</v>
      </c>
      <c r="B1127">
        <f>ROUNDUP(Commercial_Industrial_Requirements[[#This Row],[Total Parking Spaces]]*0.2,0.1)</f>
        <v>225</v>
      </c>
      <c r="C1127">
        <f>ROUNDUP(Commercial_Industrial_Requirements[[#This Row],['# EV Capable Spaces]]*0.25,0.1)</f>
        <v>57</v>
      </c>
      <c r="E1127">
        <v>1125</v>
      </c>
      <c r="F1127">
        <f t="shared" si="109"/>
        <v>113</v>
      </c>
      <c r="G1127">
        <f t="shared" si="110"/>
        <v>282</v>
      </c>
      <c r="H1127">
        <v>0</v>
      </c>
      <c r="J1127">
        <v>1125</v>
      </c>
      <c r="K1127">
        <f t="shared" si="111"/>
        <v>113</v>
      </c>
      <c r="L1127">
        <f t="shared" si="112"/>
        <v>282</v>
      </c>
      <c r="M1127">
        <f t="shared" si="113"/>
        <v>57</v>
      </c>
      <c r="O1127" s="278">
        <v>1125</v>
      </c>
      <c r="P1127" s="278">
        <v>0</v>
      </c>
      <c r="Q1127" s="278">
        <f t="shared" si="114"/>
        <v>1125</v>
      </c>
      <c r="R1127" s="279">
        <v>0</v>
      </c>
    </row>
    <row r="1128" spans="1:18" x14ac:dyDescent="0.25">
      <c r="A1128">
        <v>1126</v>
      </c>
      <c r="B1128">
        <f>ROUNDUP(Commercial_Industrial_Requirements[[#This Row],[Total Parking Spaces]]*0.2,0.1)</f>
        <v>226</v>
      </c>
      <c r="C1128">
        <f>ROUNDUP(Commercial_Industrial_Requirements[[#This Row],['# EV Capable Spaces]]*0.25,0.1)</f>
        <v>57</v>
      </c>
      <c r="E1128">
        <v>1126</v>
      </c>
      <c r="F1128">
        <f t="shared" si="109"/>
        <v>113</v>
      </c>
      <c r="G1128">
        <f t="shared" si="110"/>
        <v>282</v>
      </c>
      <c r="H1128">
        <v>0</v>
      </c>
      <c r="J1128">
        <v>1126</v>
      </c>
      <c r="K1128">
        <f t="shared" si="111"/>
        <v>113</v>
      </c>
      <c r="L1128">
        <f t="shared" si="112"/>
        <v>282</v>
      </c>
      <c r="M1128">
        <f t="shared" si="113"/>
        <v>57</v>
      </c>
      <c r="O1128" s="278">
        <v>1126</v>
      </c>
      <c r="P1128" s="278">
        <v>0</v>
      </c>
      <c r="Q1128" s="278">
        <f t="shared" si="114"/>
        <v>1126</v>
      </c>
      <c r="R1128" s="279">
        <v>0</v>
      </c>
    </row>
    <row r="1129" spans="1:18" x14ac:dyDescent="0.25">
      <c r="A1129">
        <v>1127</v>
      </c>
      <c r="B1129">
        <f>ROUNDUP(Commercial_Industrial_Requirements[[#This Row],[Total Parking Spaces]]*0.2,0.1)</f>
        <v>226</v>
      </c>
      <c r="C1129">
        <f>ROUNDUP(Commercial_Industrial_Requirements[[#This Row],['# EV Capable Spaces]]*0.25,0.1)</f>
        <v>57</v>
      </c>
      <c r="E1129">
        <v>1127</v>
      </c>
      <c r="F1129">
        <f t="shared" si="109"/>
        <v>113</v>
      </c>
      <c r="G1129">
        <f t="shared" si="110"/>
        <v>282</v>
      </c>
      <c r="H1129">
        <v>0</v>
      </c>
      <c r="J1129">
        <v>1127</v>
      </c>
      <c r="K1129">
        <f t="shared" si="111"/>
        <v>113</v>
      </c>
      <c r="L1129">
        <f t="shared" si="112"/>
        <v>282</v>
      </c>
      <c r="M1129">
        <f t="shared" si="113"/>
        <v>57</v>
      </c>
      <c r="O1129" s="278">
        <v>1127</v>
      </c>
      <c r="P1129" s="278">
        <v>0</v>
      </c>
      <c r="Q1129" s="278">
        <f t="shared" si="114"/>
        <v>1127</v>
      </c>
      <c r="R1129" s="279">
        <v>0</v>
      </c>
    </row>
    <row r="1130" spans="1:18" x14ac:dyDescent="0.25">
      <c r="A1130">
        <v>1128</v>
      </c>
      <c r="B1130">
        <f>ROUNDUP(Commercial_Industrial_Requirements[[#This Row],[Total Parking Spaces]]*0.2,0.1)</f>
        <v>226</v>
      </c>
      <c r="C1130">
        <f>ROUNDUP(Commercial_Industrial_Requirements[[#This Row],['# EV Capable Spaces]]*0.25,0.1)</f>
        <v>57</v>
      </c>
      <c r="E1130">
        <v>1128</v>
      </c>
      <c r="F1130">
        <f t="shared" si="109"/>
        <v>113</v>
      </c>
      <c r="G1130">
        <f t="shared" si="110"/>
        <v>282</v>
      </c>
      <c r="H1130">
        <v>0</v>
      </c>
      <c r="J1130">
        <v>1128</v>
      </c>
      <c r="K1130">
        <f t="shared" si="111"/>
        <v>113</v>
      </c>
      <c r="L1130">
        <f t="shared" si="112"/>
        <v>282</v>
      </c>
      <c r="M1130">
        <f t="shared" si="113"/>
        <v>57</v>
      </c>
      <c r="O1130" s="278">
        <v>1128</v>
      </c>
      <c r="P1130" s="278">
        <v>0</v>
      </c>
      <c r="Q1130" s="278">
        <f t="shared" si="114"/>
        <v>1128</v>
      </c>
      <c r="R1130" s="279">
        <v>0</v>
      </c>
    </row>
    <row r="1131" spans="1:18" x14ac:dyDescent="0.25">
      <c r="A1131">
        <v>1129</v>
      </c>
      <c r="B1131">
        <f>ROUNDUP(Commercial_Industrial_Requirements[[#This Row],[Total Parking Spaces]]*0.2,0.1)</f>
        <v>226</v>
      </c>
      <c r="C1131">
        <f>ROUNDUP(Commercial_Industrial_Requirements[[#This Row],['# EV Capable Spaces]]*0.25,0.1)</f>
        <v>57</v>
      </c>
      <c r="E1131">
        <v>1129</v>
      </c>
      <c r="F1131">
        <f t="shared" si="109"/>
        <v>113</v>
      </c>
      <c r="G1131">
        <f t="shared" si="110"/>
        <v>283</v>
      </c>
      <c r="H1131">
        <v>0</v>
      </c>
      <c r="J1131">
        <v>1129</v>
      </c>
      <c r="K1131">
        <f t="shared" si="111"/>
        <v>113</v>
      </c>
      <c r="L1131">
        <f t="shared" si="112"/>
        <v>283</v>
      </c>
      <c r="M1131">
        <f t="shared" si="113"/>
        <v>57</v>
      </c>
      <c r="O1131" s="278">
        <v>1129</v>
      </c>
      <c r="P1131" s="278">
        <v>0</v>
      </c>
      <c r="Q1131" s="278">
        <f t="shared" si="114"/>
        <v>1129</v>
      </c>
      <c r="R1131" s="279">
        <v>0</v>
      </c>
    </row>
    <row r="1132" spans="1:18" x14ac:dyDescent="0.25">
      <c r="A1132">
        <v>1130</v>
      </c>
      <c r="B1132">
        <f>ROUNDUP(Commercial_Industrial_Requirements[[#This Row],[Total Parking Spaces]]*0.2,0.1)</f>
        <v>226</v>
      </c>
      <c r="C1132">
        <f>ROUNDUP(Commercial_Industrial_Requirements[[#This Row],['# EV Capable Spaces]]*0.25,0.1)</f>
        <v>57</v>
      </c>
      <c r="E1132">
        <v>1130</v>
      </c>
      <c r="F1132">
        <f t="shared" si="109"/>
        <v>113</v>
      </c>
      <c r="G1132">
        <f t="shared" si="110"/>
        <v>283</v>
      </c>
      <c r="H1132">
        <v>0</v>
      </c>
      <c r="J1132">
        <v>1130</v>
      </c>
      <c r="K1132">
        <f t="shared" si="111"/>
        <v>113</v>
      </c>
      <c r="L1132">
        <f t="shared" si="112"/>
        <v>283</v>
      </c>
      <c r="M1132">
        <f t="shared" si="113"/>
        <v>57</v>
      </c>
      <c r="O1132" s="278">
        <v>1130</v>
      </c>
      <c r="P1132" s="278">
        <v>0</v>
      </c>
      <c r="Q1132" s="278">
        <f t="shared" si="114"/>
        <v>1130</v>
      </c>
      <c r="R1132" s="279">
        <v>0</v>
      </c>
    </row>
    <row r="1133" spans="1:18" x14ac:dyDescent="0.25">
      <c r="A1133">
        <v>1131</v>
      </c>
      <c r="B1133">
        <f>ROUNDUP(Commercial_Industrial_Requirements[[#This Row],[Total Parking Spaces]]*0.2,0.1)</f>
        <v>227</v>
      </c>
      <c r="C1133">
        <f>ROUNDUP(Commercial_Industrial_Requirements[[#This Row],['# EV Capable Spaces]]*0.25,0.1)</f>
        <v>57</v>
      </c>
      <c r="E1133">
        <v>1131</v>
      </c>
      <c r="F1133">
        <f t="shared" ref="F1133:F1196" si="115">ROUNDUP(E1133*0.1,0.1)</f>
        <v>114</v>
      </c>
      <c r="G1133">
        <f t="shared" ref="G1133:G1196" si="116">ROUNDUP(E1133*0.25,0.1)</f>
        <v>283</v>
      </c>
      <c r="H1133">
        <v>0</v>
      </c>
      <c r="J1133">
        <v>1131</v>
      </c>
      <c r="K1133">
        <f t="shared" si="111"/>
        <v>114</v>
      </c>
      <c r="L1133">
        <f t="shared" si="112"/>
        <v>283</v>
      </c>
      <c r="M1133">
        <f t="shared" si="113"/>
        <v>57</v>
      </c>
      <c r="O1133" s="278">
        <v>1131</v>
      </c>
      <c r="P1133" s="278">
        <v>0</v>
      </c>
      <c r="Q1133" s="278">
        <f t="shared" si="114"/>
        <v>1131</v>
      </c>
      <c r="R1133" s="279">
        <v>0</v>
      </c>
    </row>
    <row r="1134" spans="1:18" x14ac:dyDescent="0.25">
      <c r="A1134">
        <v>1132</v>
      </c>
      <c r="B1134">
        <f>ROUNDUP(Commercial_Industrial_Requirements[[#This Row],[Total Parking Spaces]]*0.2,0.1)</f>
        <v>227</v>
      </c>
      <c r="C1134">
        <f>ROUNDUP(Commercial_Industrial_Requirements[[#This Row],['# EV Capable Spaces]]*0.25,0.1)</f>
        <v>57</v>
      </c>
      <c r="E1134">
        <v>1132</v>
      </c>
      <c r="F1134">
        <f t="shared" si="115"/>
        <v>114</v>
      </c>
      <c r="G1134">
        <f t="shared" si="116"/>
        <v>283</v>
      </c>
      <c r="H1134">
        <v>0</v>
      </c>
      <c r="J1134">
        <v>1132</v>
      </c>
      <c r="K1134">
        <f t="shared" si="111"/>
        <v>114</v>
      </c>
      <c r="L1134">
        <f t="shared" si="112"/>
        <v>283</v>
      </c>
      <c r="M1134">
        <f t="shared" si="113"/>
        <v>57</v>
      </c>
      <c r="O1134" s="278">
        <v>1132</v>
      </c>
      <c r="P1134" s="278">
        <v>0</v>
      </c>
      <c r="Q1134" s="278">
        <f t="shared" si="114"/>
        <v>1132</v>
      </c>
      <c r="R1134" s="279">
        <v>0</v>
      </c>
    </row>
    <row r="1135" spans="1:18" x14ac:dyDescent="0.25">
      <c r="A1135">
        <v>1133</v>
      </c>
      <c r="B1135">
        <f>ROUNDUP(Commercial_Industrial_Requirements[[#This Row],[Total Parking Spaces]]*0.2,0.1)</f>
        <v>227</v>
      </c>
      <c r="C1135">
        <f>ROUNDUP(Commercial_Industrial_Requirements[[#This Row],['# EV Capable Spaces]]*0.25,0.1)</f>
        <v>57</v>
      </c>
      <c r="E1135">
        <v>1133</v>
      </c>
      <c r="F1135">
        <f t="shared" si="115"/>
        <v>114</v>
      </c>
      <c r="G1135">
        <f t="shared" si="116"/>
        <v>284</v>
      </c>
      <c r="H1135">
        <v>0</v>
      </c>
      <c r="J1135">
        <v>1133</v>
      </c>
      <c r="K1135">
        <f t="shared" si="111"/>
        <v>114</v>
      </c>
      <c r="L1135">
        <f t="shared" si="112"/>
        <v>284</v>
      </c>
      <c r="M1135">
        <f t="shared" si="113"/>
        <v>57</v>
      </c>
      <c r="O1135" s="278">
        <v>1133</v>
      </c>
      <c r="P1135" s="278">
        <v>0</v>
      </c>
      <c r="Q1135" s="278">
        <f t="shared" si="114"/>
        <v>1133</v>
      </c>
      <c r="R1135" s="279">
        <v>0</v>
      </c>
    </row>
    <row r="1136" spans="1:18" x14ac:dyDescent="0.25">
      <c r="A1136">
        <v>1134</v>
      </c>
      <c r="B1136">
        <f>ROUNDUP(Commercial_Industrial_Requirements[[#This Row],[Total Parking Spaces]]*0.2,0.1)</f>
        <v>227</v>
      </c>
      <c r="C1136">
        <f>ROUNDUP(Commercial_Industrial_Requirements[[#This Row],['# EV Capable Spaces]]*0.25,0.1)</f>
        <v>57</v>
      </c>
      <c r="E1136">
        <v>1134</v>
      </c>
      <c r="F1136">
        <f t="shared" si="115"/>
        <v>114</v>
      </c>
      <c r="G1136">
        <f t="shared" si="116"/>
        <v>284</v>
      </c>
      <c r="H1136">
        <v>0</v>
      </c>
      <c r="J1136">
        <v>1134</v>
      </c>
      <c r="K1136">
        <f t="shared" si="111"/>
        <v>114</v>
      </c>
      <c r="L1136">
        <f t="shared" si="112"/>
        <v>284</v>
      </c>
      <c r="M1136">
        <f t="shared" si="113"/>
        <v>57</v>
      </c>
      <c r="O1136" s="278">
        <v>1134</v>
      </c>
      <c r="P1136" s="278">
        <v>0</v>
      </c>
      <c r="Q1136" s="278">
        <f t="shared" si="114"/>
        <v>1134</v>
      </c>
      <c r="R1136" s="279">
        <v>0</v>
      </c>
    </row>
    <row r="1137" spans="1:18" x14ac:dyDescent="0.25">
      <c r="A1137">
        <v>1135</v>
      </c>
      <c r="B1137">
        <f>ROUNDUP(Commercial_Industrial_Requirements[[#This Row],[Total Parking Spaces]]*0.2,0.1)</f>
        <v>227</v>
      </c>
      <c r="C1137">
        <f>ROUNDUP(Commercial_Industrial_Requirements[[#This Row],['# EV Capable Spaces]]*0.25,0.1)</f>
        <v>57</v>
      </c>
      <c r="E1137">
        <v>1135</v>
      </c>
      <c r="F1137">
        <f t="shared" si="115"/>
        <v>114</v>
      </c>
      <c r="G1137">
        <f t="shared" si="116"/>
        <v>284</v>
      </c>
      <c r="H1137">
        <v>0</v>
      </c>
      <c r="J1137">
        <v>1135</v>
      </c>
      <c r="K1137">
        <f t="shared" si="111"/>
        <v>114</v>
      </c>
      <c r="L1137">
        <f t="shared" si="112"/>
        <v>284</v>
      </c>
      <c r="M1137">
        <f t="shared" si="113"/>
        <v>57</v>
      </c>
      <c r="O1137" s="278">
        <v>1135</v>
      </c>
      <c r="P1137" s="278">
        <v>0</v>
      </c>
      <c r="Q1137" s="278">
        <f t="shared" si="114"/>
        <v>1135</v>
      </c>
      <c r="R1137" s="279">
        <v>0</v>
      </c>
    </row>
    <row r="1138" spans="1:18" x14ac:dyDescent="0.25">
      <c r="A1138">
        <v>1136</v>
      </c>
      <c r="B1138">
        <f>ROUNDUP(Commercial_Industrial_Requirements[[#This Row],[Total Parking Spaces]]*0.2,0.1)</f>
        <v>228</v>
      </c>
      <c r="C1138">
        <f>ROUNDUP(Commercial_Industrial_Requirements[[#This Row],['# EV Capable Spaces]]*0.25,0.1)</f>
        <v>57</v>
      </c>
      <c r="E1138">
        <v>1136</v>
      </c>
      <c r="F1138">
        <f t="shared" si="115"/>
        <v>114</v>
      </c>
      <c r="G1138">
        <f t="shared" si="116"/>
        <v>284</v>
      </c>
      <c r="H1138">
        <v>0</v>
      </c>
      <c r="J1138">
        <v>1136</v>
      </c>
      <c r="K1138">
        <f t="shared" si="111"/>
        <v>114</v>
      </c>
      <c r="L1138">
        <f t="shared" si="112"/>
        <v>284</v>
      </c>
      <c r="M1138">
        <f t="shared" si="113"/>
        <v>57</v>
      </c>
      <c r="O1138" s="278">
        <v>1136</v>
      </c>
      <c r="P1138" s="278">
        <v>0</v>
      </c>
      <c r="Q1138" s="278">
        <f t="shared" si="114"/>
        <v>1136</v>
      </c>
      <c r="R1138" s="279">
        <v>0</v>
      </c>
    </row>
    <row r="1139" spans="1:18" x14ac:dyDescent="0.25">
      <c r="A1139">
        <v>1137</v>
      </c>
      <c r="B1139">
        <f>ROUNDUP(Commercial_Industrial_Requirements[[#This Row],[Total Parking Spaces]]*0.2,0.1)</f>
        <v>228</v>
      </c>
      <c r="C1139">
        <f>ROUNDUP(Commercial_Industrial_Requirements[[#This Row],['# EV Capable Spaces]]*0.25,0.1)</f>
        <v>57</v>
      </c>
      <c r="E1139">
        <v>1137</v>
      </c>
      <c r="F1139">
        <f t="shared" si="115"/>
        <v>114</v>
      </c>
      <c r="G1139">
        <f t="shared" si="116"/>
        <v>285</v>
      </c>
      <c r="H1139">
        <v>0</v>
      </c>
      <c r="J1139">
        <v>1137</v>
      </c>
      <c r="K1139">
        <f t="shared" si="111"/>
        <v>114</v>
      </c>
      <c r="L1139">
        <f t="shared" si="112"/>
        <v>285</v>
      </c>
      <c r="M1139">
        <f t="shared" si="113"/>
        <v>57</v>
      </c>
      <c r="O1139" s="278">
        <v>1137</v>
      </c>
      <c r="P1139" s="278">
        <v>0</v>
      </c>
      <c r="Q1139" s="278">
        <f t="shared" si="114"/>
        <v>1137</v>
      </c>
      <c r="R1139" s="279">
        <v>0</v>
      </c>
    </row>
    <row r="1140" spans="1:18" x14ac:dyDescent="0.25">
      <c r="A1140">
        <v>1138</v>
      </c>
      <c r="B1140">
        <f>ROUNDUP(Commercial_Industrial_Requirements[[#This Row],[Total Parking Spaces]]*0.2,0.1)</f>
        <v>228</v>
      </c>
      <c r="C1140">
        <f>ROUNDUP(Commercial_Industrial_Requirements[[#This Row],['# EV Capable Spaces]]*0.25,0.1)</f>
        <v>57</v>
      </c>
      <c r="E1140">
        <v>1138</v>
      </c>
      <c r="F1140">
        <f t="shared" si="115"/>
        <v>114</v>
      </c>
      <c r="G1140">
        <f t="shared" si="116"/>
        <v>285</v>
      </c>
      <c r="H1140">
        <v>0</v>
      </c>
      <c r="J1140">
        <v>1138</v>
      </c>
      <c r="K1140">
        <f t="shared" si="111"/>
        <v>114</v>
      </c>
      <c r="L1140">
        <f t="shared" si="112"/>
        <v>285</v>
      </c>
      <c r="M1140">
        <f t="shared" si="113"/>
        <v>57</v>
      </c>
      <c r="O1140" s="278">
        <v>1138</v>
      </c>
      <c r="P1140" s="278">
        <v>0</v>
      </c>
      <c r="Q1140" s="278">
        <f t="shared" si="114"/>
        <v>1138</v>
      </c>
      <c r="R1140" s="279">
        <v>0</v>
      </c>
    </row>
    <row r="1141" spans="1:18" x14ac:dyDescent="0.25">
      <c r="A1141">
        <v>1139</v>
      </c>
      <c r="B1141">
        <f>ROUNDUP(Commercial_Industrial_Requirements[[#This Row],[Total Parking Spaces]]*0.2,0.1)</f>
        <v>228</v>
      </c>
      <c r="C1141">
        <f>ROUNDUP(Commercial_Industrial_Requirements[[#This Row],['# EV Capable Spaces]]*0.25,0.1)</f>
        <v>57</v>
      </c>
      <c r="E1141">
        <v>1139</v>
      </c>
      <c r="F1141">
        <f t="shared" si="115"/>
        <v>114</v>
      </c>
      <c r="G1141">
        <f t="shared" si="116"/>
        <v>285</v>
      </c>
      <c r="H1141">
        <v>0</v>
      </c>
      <c r="J1141">
        <v>1139</v>
      </c>
      <c r="K1141">
        <f t="shared" si="111"/>
        <v>114</v>
      </c>
      <c r="L1141">
        <f t="shared" si="112"/>
        <v>285</v>
      </c>
      <c r="M1141">
        <f t="shared" si="113"/>
        <v>57</v>
      </c>
      <c r="O1141" s="278">
        <v>1139</v>
      </c>
      <c r="P1141" s="278">
        <v>0</v>
      </c>
      <c r="Q1141" s="278">
        <f t="shared" si="114"/>
        <v>1139</v>
      </c>
      <c r="R1141" s="279">
        <v>0</v>
      </c>
    </row>
    <row r="1142" spans="1:18" x14ac:dyDescent="0.25">
      <c r="A1142">
        <v>1140</v>
      </c>
      <c r="B1142">
        <f>ROUNDUP(Commercial_Industrial_Requirements[[#This Row],[Total Parking Spaces]]*0.2,0.1)</f>
        <v>228</v>
      </c>
      <c r="C1142">
        <f>ROUNDUP(Commercial_Industrial_Requirements[[#This Row],['# EV Capable Spaces]]*0.25,0.1)</f>
        <v>57</v>
      </c>
      <c r="E1142">
        <v>1140</v>
      </c>
      <c r="F1142">
        <f t="shared" si="115"/>
        <v>114</v>
      </c>
      <c r="G1142">
        <f t="shared" si="116"/>
        <v>285</v>
      </c>
      <c r="H1142">
        <v>0</v>
      </c>
      <c r="J1142">
        <v>1140</v>
      </c>
      <c r="K1142">
        <f t="shared" si="111"/>
        <v>114</v>
      </c>
      <c r="L1142">
        <f t="shared" si="112"/>
        <v>285</v>
      </c>
      <c r="M1142">
        <f t="shared" si="113"/>
        <v>57</v>
      </c>
      <c r="O1142" s="278">
        <v>1140</v>
      </c>
      <c r="P1142" s="278">
        <v>0</v>
      </c>
      <c r="Q1142" s="278">
        <f t="shared" si="114"/>
        <v>1140</v>
      </c>
      <c r="R1142" s="279">
        <v>0</v>
      </c>
    </row>
    <row r="1143" spans="1:18" x14ac:dyDescent="0.25">
      <c r="A1143">
        <v>1141</v>
      </c>
      <c r="B1143">
        <f>ROUNDUP(Commercial_Industrial_Requirements[[#This Row],[Total Parking Spaces]]*0.2,0.1)</f>
        <v>229</v>
      </c>
      <c r="C1143">
        <f>ROUNDUP(Commercial_Industrial_Requirements[[#This Row],['# EV Capable Spaces]]*0.25,0.1)</f>
        <v>58</v>
      </c>
      <c r="E1143">
        <v>1141</v>
      </c>
      <c r="F1143">
        <f t="shared" si="115"/>
        <v>115</v>
      </c>
      <c r="G1143">
        <f t="shared" si="116"/>
        <v>286</v>
      </c>
      <c r="H1143">
        <v>0</v>
      </c>
      <c r="J1143">
        <v>1141</v>
      </c>
      <c r="K1143">
        <f t="shared" si="111"/>
        <v>115</v>
      </c>
      <c r="L1143">
        <f t="shared" si="112"/>
        <v>286</v>
      </c>
      <c r="M1143">
        <f t="shared" si="113"/>
        <v>58</v>
      </c>
      <c r="O1143" s="278">
        <v>1141</v>
      </c>
      <c r="P1143" s="278">
        <v>0</v>
      </c>
      <c r="Q1143" s="278">
        <f t="shared" si="114"/>
        <v>1141</v>
      </c>
      <c r="R1143" s="279">
        <v>0</v>
      </c>
    </row>
    <row r="1144" spans="1:18" x14ac:dyDescent="0.25">
      <c r="A1144">
        <v>1142</v>
      </c>
      <c r="B1144">
        <f>ROUNDUP(Commercial_Industrial_Requirements[[#This Row],[Total Parking Spaces]]*0.2,0.1)</f>
        <v>229</v>
      </c>
      <c r="C1144">
        <f>ROUNDUP(Commercial_Industrial_Requirements[[#This Row],['# EV Capable Spaces]]*0.25,0.1)</f>
        <v>58</v>
      </c>
      <c r="E1144">
        <v>1142</v>
      </c>
      <c r="F1144">
        <f t="shared" si="115"/>
        <v>115</v>
      </c>
      <c r="G1144">
        <f t="shared" si="116"/>
        <v>286</v>
      </c>
      <c r="H1144">
        <v>0</v>
      </c>
      <c r="J1144">
        <v>1142</v>
      </c>
      <c r="K1144">
        <f t="shared" si="111"/>
        <v>115</v>
      </c>
      <c r="L1144">
        <f t="shared" si="112"/>
        <v>286</v>
      </c>
      <c r="M1144">
        <f t="shared" si="113"/>
        <v>58</v>
      </c>
      <c r="O1144" s="278">
        <v>1142</v>
      </c>
      <c r="P1144" s="278">
        <v>0</v>
      </c>
      <c r="Q1144" s="278">
        <f t="shared" si="114"/>
        <v>1142</v>
      </c>
      <c r="R1144" s="279">
        <v>0</v>
      </c>
    </row>
    <row r="1145" spans="1:18" x14ac:dyDescent="0.25">
      <c r="A1145">
        <v>1143</v>
      </c>
      <c r="B1145">
        <f>ROUNDUP(Commercial_Industrial_Requirements[[#This Row],[Total Parking Spaces]]*0.2,0.1)</f>
        <v>229</v>
      </c>
      <c r="C1145">
        <f>ROUNDUP(Commercial_Industrial_Requirements[[#This Row],['# EV Capable Spaces]]*0.25,0.1)</f>
        <v>58</v>
      </c>
      <c r="E1145">
        <v>1143</v>
      </c>
      <c r="F1145">
        <f t="shared" si="115"/>
        <v>115</v>
      </c>
      <c r="G1145">
        <f t="shared" si="116"/>
        <v>286</v>
      </c>
      <c r="H1145">
        <v>0</v>
      </c>
      <c r="J1145">
        <v>1143</v>
      </c>
      <c r="K1145">
        <f t="shared" si="111"/>
        <v>115</v>
      </c>
      <c r="L1145">
        <f t="shared" si="112"/>
        <v>286</v>
      </c>
      <c r="M1145">
        <f t="shared" si="113"/>
        <v>58</v>
      </c>
      <c r="O1145" s="278">
        <v>1143</v>
      </c>
      <c r="P1145" s="278">
        <v>0</v>
      </c>
      <c r="Q1145" s="278">
        <f t="shared" si="114"/>
        <v>1143</v>
      </c>
      <c r="R1145" s="279">
        <v>0</v>
      </c>
    </row>
    <row r="1146" spans="1:18" x14ac:dyDescent="0.25">
      <c r="A1146">
        <v>1144</v>
      </c>
      <c r="B1146">
        <f>ROUNDUP(Commercial_Industrial_Requirements[[#This Row],[Total Parking Spaces]]*0.2,0.1)</f>
        <v>229</v>
      </c>
      <c r="C1146">
        <f>ROUNDUP(Commercial_Industrial_Requirements[[#This Row],['# EV Capable Spaces]]*0.25,0.1)</f>
        <v>58</v>
      </c>
      <c r="E1146">
        <v>1144</v>
      </c>
      <c r="F1146">
        <f t="shared" si="115"/>
        <v>115</v>
      </c>
      <c r="G1146">
        <f t="shared" si="116"/>
        <v>286</v>
      </c>
      <c r="H1146">
        <v>0</v>
      </c>
      <c r="J1146">
        <v>1144</v>
      </c>
      <c r="K1146">
        <f t="shared" si="111"/>
        <v>115</v>
      </c>
      <c r="L1146">
        <f t="shared" si="112"/>
        <v>286</v>
      </c>
      <c r="M1146">
        <f t="shared" si="113"/>
        <v>58</v>
      </c>
      <c r="O1146" s="278">
        <v>1144</v>
      </c>
      <c r="P1146" s="278">
        <v>0</v>
      </c>
      <c r="Q1146" s="278">
        <f t="shared" si="114"/>
        <v>1144</v>
      </c>
      <c r="R1146" s="279">
        <v>0</v>
      </c>
    </row>
    <row r="1147" spans="1:18" x14ac:dyDescent="0.25">
      <c r="A1147">
        <v>1145</v>
      </c>
      <c r="B1147">
        <f>ROUNDUP(Commercial_Industrial_Requirements[[#This Row],[Total Parking Spaces]]*0.2,0.1)</f>
        <v>229</v>
      </c>
      <c r="C1147">
        <f>ROUNDUP(Commercial_Industrial_Requirements[[#This Row],['# EV Capable Spaces]]*0.25,0.1)</f>
        <v>58</v>
      </c>
      <c r="E1147">
        <v>1145</v>
      </c>
      <c r="F1147">
        <f t="shared" si="115"/>
        <v>115</v>
      </c>
      <c r="G1147">
        <f t="shared" si="116"/>
        <v>287</v>
      </c>
      <c r="H1147">
        <v>0</v>
      </c>
      <c r="J1147">
        <v>1145</v>
      </c>
      <c r="K1147">
        <f t="shared" si="111"/>
        <v>115</v>
      </c>
      <c r="L1147">
        <f t="shared" si="112"/>
        <v>287</v>
      </c>
      <c r="M1147">
        <f t="shared" si="113"/>
        <v>58</v>
      </c>
      <c r="O1147" s="278">
        <v>1145</v>
      </c>
      <c r="P1147" s="278">
        <v>0</v>
      </c>
      <c r="Q1147" s="278">
        <f t="shared" si="114"/>
        <v>1145</v>
      </c>
      <c r="R1147" s="279">
        <v>0</v>
      </c>
    </row>
    <row r="1148" spans="1:18" x14ac:dyDescent="0.25">
      <c r="A1148">
        <v>1146</v>
      </c>
      <c r="B1148">
        <f>ROUNDUP(Commercial_Industrial_Requirements[[#This Row],[Total Parking Spaces]]*0.2,0.1)</f>
        <v>230</v>
      </c>
      <c r="C1148">
        <f>ROUNDUP(Commercial_Industrial_Requirements[[#This Row],['# EV Capable Spaces]]*0.25,0.1)</f>
        <v>58</v>
      </c>
      <c r="E1148">
        <v>1146</v>
      </c>
      <c r="F1148">
        <f t="shared" si="115"/>
        <v>115</v>
      </c>
      <c r="G1148">
        <f t="shared" si="116"/>
        <v>287</v>
      </c>
      <c r="H1148">
        <v>0</v>
      </c>
      <c r="J1148">
        <v>1146</v>
      </c>
      <c r="K1148">
        <f t="shared" si="111"/>
        <v>115</v>
      </c>
      <c r="L1148">
        <f t="shared" si="112"/>
        <v>287</v>
      </c>
      <c r="M1148">
        <f t="shared" si="113"/>
        <v>58</v>
      </c>
      <c r="O1148" s="278">
        <v>1146</v>
      </c>
      <c r="P1148" s="278">
        <v>0</v>
      </c>
      <c r="Q1148" s="278">
        <f t="shared" si="114"/>
        <v>1146</v>
      </c>
      <c r="R1148" s="279">
        <v>0</v>
      </c>
    </row>
    <row r="1149" spans="1:18" x14ac:dyDescent="0.25">
      <c r="A1149">
        <v>1147</v>
      </c>
      <c r="B1149">
        <f>ROUNDUP(Commercial_Industrial_Requirements[[#This Row],[Total Parking Spaces]]*0.2,0.1)</f>
        <v>230</v>
      </c>
      <c r="C1149">
        <f>ROUNDUP(Commercial_Industrial_Requirements[[#This Row],['# EV Capable Spaces]]*0.25,0.1)</f>
        <v>58</v>
      </c>
      <c r="E1149">
        <v>1147</v>
      </c>
      <c r="F1149">
        <f t="shared" si="115"/>
        <v>115</v>
      </c>
      <c r="G1149">
        <f t="shared" si="116"/>
        <v>287</v>
      </c>
      <c r="H1149">
        <v>0</v>
      </c>
      <c r="J1149">
        <v>1147</v>
      </c>
      <c r="K1149">
        <f t="shared" si="111"/>
        <v>115</v>
      </c>
      <c r="L1149">
        <f t="shared" si="112"/>
        <v>287</v>
      </c>
      <c r="M1149">
        <f t="shared" si="113"/>
        <v>58</v>
      </c>
      <c r="O1149" s="278">
        <v>1147</v>
      </c>
      <c r="P1149" s="278">
        <v>0</v>
      </c>
      <c r="Q1149" s="278">
        <f t="shared" si="114"/>
        <v>1147</v>
      </c>
      <c r="R1149" s="279">
        <v>0</v>
      </c>
    </row>
    <row r="1150" spans="1:18" x14ac:dyDescent="0.25">
      <c r="A1150">
        <v>1148</v>
      </c>
      <c r="B1150">
        <f>ROUNDUP(Commercial_Industrial_Requirements[[#This Row],[Total Parking Spaces]]*0.2,0.1)</f>
        <v>230</v>
      </c>
      <c r="C1150">
        <f>ROUNDUP(Commercial_Industrial_Requirements[[#This Row],['# EV Capable Spaces]]*0.25,0.1)</f>
        <v>58</v>
      </c>
      <c r="E1150">
        <v>1148</v>
      </c>
      <c r="F1150">
        <f t="shared" si="115"/>
        <v>115</v>
      </c>
      <c r="G1150">
        <f t="shared" si="116"/>
        <v>287</v>
      </c>
      <c r="H1150">
        <v>0</v>
      </c>
      <c r="J1150">
        <v>1148</v>
      </c>
      <c r="K1150">
        <f t="shared" si="111"/>
        <v>115</v>
      </c>
      <c r="L1150">
        <f t="shared" si="112"/>
        <v>287</v>
      </c>
      <c r="M1150">
        <f t="shared" si="113"/>
        <v>58</v>
      </c>
      <c r="O1150" s="278">
        <v>1148</v>
      </c>
      <c r="P1150" s="278">
        <v>0</v>
      </c>
      <c r="Q1150" s="278">
        <f t="shared" si="114"/>
        <v>1148</v>
      </c>
      <c r="R1150" s="279">
        <v>0</v>
      </c>
    </row>
    <row r="1151" spans="1:18" x14ac:dyDescent="0.25">
      <c r="A1151">
        <v>1149</v>
      </c>
      <c r="B1151">
        <f>ROUNDUP(Commercial_Industrial_Requirements[[#This Row],[Total Parking Spaces]]*0.2,0.1)</f>
        <v>230</v>
      </c>
      <c r="C1151">
        <f>ROUNDUP(Commercial_Industrial_Requirements[[#This Row],['# EV Capable Spaces]]*0.25,0.1)</f>
        <v>58</v>
      </c>
      <c r="E1151">
        <v>1149</v>
      </c>
      <c r="F1151">
        <f t="shared" si="115"/>
        <v>115</v>
      </c>
      <c r="G1151">
        <f t="shared" si="116"/>
        <v>288</v>
      </c>
      <c r="H1151">
        <v>0</v>
      </c>
      <c r="J1151">
        <v>1149</v>
      </c>
      <c r="K1151">
        <f t="shared" si="111"/>
        <v>115</v>
      </c>
      <c r="L1151">
        <f t="shared" si="112"/>
        <v>288</v>
      </c>
      <c r="M1151">
        <f t="shared" si="113"/>
        <v>58</v>
      </c>
      <c r="O1151" s="278">
        <v>1149</v>
      </c>
      <c r="P1151" s="278">
        <v>0</v>
      </c>
      <c r="Q1151" s="278">
        <f t="shared" si="114"/>
        <v>1149</v>
      </c>
      <c r="R1151" s="279">
        <v>0</v>
      </c>
    </row>
    <row r="1152" spans="1:18" x14ac:dyDescent="0.25">
      <c r="A1152">
        <v>1150</v>
      </c>
      <c r="B1152">
        <f>ROUNDUP(Commercial_Industrial_Requirements[[#This Row],[Total Parking Spaces]]*0.2,0.1)</f>
        <v>230</v>
      </c>
      <c r="C1152">
        <f>ROUNDUP(Commercial_Industrial_Requirements[[#This Row],['# EV Capable Spaces]]*0.25,0.1)</f>
        <v>58</v>
      </c>
      <c r="E1152">
        <v>1150</v>
      </c>
      <c r="F1152">
        <f t="shared" si="115"/>
        <v>115</v>
      </c>
      <c r="G1152">
        <f t="shared" si="116"/>
        <v>288</v>
      </c>
      <c r="H1152">
        <v>0</v>
      </c>
      <c r="J1152">
        <v>1150</v>
      </c>
      <c r="K1152">
        <f t="shared" si="111"/>
        <v>115</v>
      </c>
      <c r="L1152">
        <f t="shared" si="112"/>
        <v>288</v>
      </c>
      <c r="M1152">
        <f t="shared" si="113"/>
        <v>58</v>
      </c>
      <c r="O1152" s="278">
        <v>1150</v>
      </c>
      <c r="P1152" s="278">
        <v>0</v>
      </c>
      <c r="Q1152" s="278">
        <f t="shared" si="114"/>
        <v>1150</v>
      </c>
      <c r="R1152" s="279">
        <v>0</v>
      </c>
    </row>
    <row r="1153" spans="1:18" x14ac:dyDescent="0.25">
      <c r="A1153">
        <v>1151</v>
      </c>
      <c r="B1153">
        <f>ROUNDUP(Commercial_Industrial_Requirements[[#This Row],[Total Parking Spaces]]*0.2,0.1)</f>
        <v>231</v>
      </c>
      <c r="C1153">
        <f>ROUNDUP(Commercial_Industrial_Requirements[[#This Row],['# EV Capable Spaces]]*0.25,0.1)</f>
        <v>58</v>
      </c>
      <c r="E1153">
        <v>1151</v>
      </c>
      <c r="F1153">
        <f t="shared" si="115"/>
        <v>116</v>
      </c>
      <c r="G1153">
        <f t="shared" si="116"/>
        <v>288</v>
      </c>
      <c r="H1153">
        <v>0</v>
      </c>
      <c r="J1153">
        <v>1151</v>
      </c>
      <c r="K1153">
        <f t="shared" si="111"/>
        <v>116</v>
      </c>
      <c r="L1153">
        <f t="shared" si="112"/>
        <v>288</v>
      </c>
      <c r="M1153">
        <f t="shared" si="113"/>
        <v>58</v>
      </c>
      <c r="O1153" s="278">
        <v>1151</v>
      </c>
      <c r="P1153" s="278">
        <v>0</v>
      </c>
      <c r="Q1153" s="278">
        <f t="shared" si="114"/>
        <v>1151</v>
      </c>
      <c r="R1153" s="279">
        <v>0</v>
      </c>
    </row>
    <row r="1154" spans="1:18" x14ac:dyDescent="0.25">
      <c r="A1154">
        <v>1152</v>
      </c>
      <c r="B1154">
        <f>ROUNDUP(Commercial_Industrial_Requirements[[#This Row],[Total Parking Spaces]]*0.2,0.1)</f>
        <v>231</v>
      </c>
      <c r="C1154">
        <f>ROUNDUP(Commercial_Industrial_Requirements[[#This Row],['# EV Capable Spaces]]*0.25,0.1)</f>
        <v>58</v>
      </c>
      <c r="E1154">
        <v>1152</v>
      </c>
      <c r="F1154">
        <f t="shared" si="115"/>
        <v>116</v>
      </c>
      <c r="G1154">
        <f t="shared" si="116"/>
        <v>288</v>
      </c>
      <c r="H1154">
        <v>0</v>
      </c>
      <c r="J1154">
        <v>1152</v>
      </c>
      <c r="K1154">
        <f t="shared" si="111"/>
        <v>116</v>
      </c>
      <c r="L1154">
        <f t="shared" si="112"/>
        <v>288</v>
      </c>
      <c r="M1154">
        <f t="shared" si="113"/>
        <v>58</v>
      </c>
      <c r="O1154" s="278">
        <v>1152</v>
      </c>
      <c r="P1154" s="278">
        <v>0</v>
      </c>
      <c r="Q1154" s="278">
        <f t="shared" si="114"/>
        <v>1152</v>
      </c>
      <c r="R1154" s="279">
        <v>0</v>
      </c>
    </row>
    <row r="1155" spans="1:18" x14ac:dyDescent="0.25">
      <c r="A1155">
        <v>1153</v>
      </c>
      <c r="B1155">
        <f>ROUNDUP(Commercial_Industrial_Requirements[[#This Row],[Total Parking Spaces]]*0.2,0.1)</f>
        <v>231</v>
      </c>
      <c r="C1155">
        <f>ROUNDUP(Commercial_Industrial_Requirements[[#This Row],['# EV Capable Spaces]]*0.25,0.1)</f>
        <v>58</v>
      </c>
      <c r="E1155">
        <v>1153</v>
      </c>
      <c r="F1155">
        <f t="shared" si="115"/>
        <v>116</v>
      </c>
      <c r="G1155">
        <f t="shared" si="116"/>
        <v>289</v>
      </c>
      <c r="H1155">
        <v>0</v>
      </c>
      <c r="J1155">
        <v>1153</v>
      </c>
      <c r="K1155">
        <f t="shared" si="111"/>
        <v>116</v>
      </c>
      <c r="L1155">
        <f t="shared" si="112"/>
        <v>289</v>
      </c>
      <c r="M1155">
        <f t="shared" si="113"/>
        <v>58</v>
      </c>
      <c r="O1155" s="278">
        <v>1153</v>
      </c>
      <c r="P1155" s="278">
        <v>0</v>
      </c>
      <c r="Q1155" s="278">
        <f t="shared" si="114"/>
        <v>1153</v>
      </c>
      <c r="R1155" s="279">
        <v>0</v>
      </c>
    </row>
    <row r="1156" spans="1:18" x14ac:dyDescent="0.25">
      <c r="A1156">
        <v>1154</v>
      </c>
      <c r="B1156">
        <f>ROUNDUP(Commercial_Industrial_Requirements[[#This Row],[Total Parking Spaces]]*0.2,0.1)</f>
        <v>231</v>
      </c>
      <c r="C1156">
        <f>ROUNDUP(Commercial_Industrial_Requirements[[#This Row],['# EV Capable Spaces]]*0.25,0.1)</f>
        <v>58</v>
      </c>
      <c r="E1156">
        <v>1154</v>
      </c>
      <c r="F1156">
        <f t="shared" si="115"/>
        <v>116</v>
      </c>
      <c r="G1156">
        <f t="shared" si="116"/>
        <v>289</v>
      </c>
      <c r="H1156">
        <v>0</v>
      </c>
      <c r="J1156">
        <v>1154</v>
      </c>
      <c r="K1156">
        <f t="shared" si="111"/>
        <v>116</v>
      </c>
      <c r="L1156">
        <f t="shared" si="112"/>
        <v>289</v>
      </c>
      <c r="M1156">
        <f t="shared" si="113"/>
        <v>58</v>
      </c>
      <c r="O1156" s="278">
        <v>1154</v>
      </c>
      <c r="P1156" s="278">
        <v>0</v>
      </c>
      <c r="Q1156" s="278">
        <f t="shared" si="114"/>
        <v>1154</v>
      </c>
      <c r="R1156" s="279">
        <v>0</v>
      </c>
    </row>
    <row r="1157" spans="1:18" x14ac:dyDescent="0.25">
      <c r="A1157">
        <v>1155</v>
      </c>
      <c r="B1157">
        <f>ROUNDUP(Commercial_Industrial_Requirements[[#This Row],[Total Parking Spaces]]*0.2,0.1)</f>
        <v>231</v>
      </c>
      <c r="C1157">
        <f>ROUNDUP(Commercial_Industrial_Requirements[[#This Row],['# EV Capable Spaces]]*0.25,0.1)</f>
        <v>58</v>
      </c>
      <c r="E1157">
        <v>1155</v>
      </c>
      <c r="F1157">
        <f t="shared" si="115"/>
        <v>116</v>
      </c>
      <c r="G1157">
        <f t="shared" si="116"/>
        <v>289</v>
      </c>
      <c r="H1157">
        <v>0</v>
      </c>
      <c r="J1157">
        <v>1155</v>
      </c>
      <c r="K1157">
        <f t="shared" si="111"/>
        <v>116</v>
      </c>
      <c r="L1157">
        <f t="shared" si="112"/>
        <v>289</v>
      </c>
      <c r="M1157">
        <f t="shared" si="113"/>
        <v>58</v>
      </c>
      <c r="O1157" s="278">
        <v>1155</v>
      </c>
      <c r="P1157" s="278">
        <v>0</v>
      </c>
      <c r="Q1157" s="278">
        <f t="shared" si="114"/>
        <v>1155</v>
      </c>
      <c r="R1157" s="279">
        <v>0</v>
      </c>
    </row>
    <row r="1158" spans="1:18" x14ac:dyDescent="0.25">
      <c r="A1158">
        <v>1156</v>
      </c>
      <c r="B1158">
        <f>ROUNDUP(Commercial_Industrial_Requirements[[#This Row],[Total Parking Spaces]]*0.2,0.1)</f>
        <v>232</v>
      </c>
      <c r="C1158">
        <f>ROUNDUP(Commercial_Industrial_Requirements[[#This Row],['# EV Capable Spaces]]*0.25,0.1)</f>
        <v>58</v>
      </c>
      <c r="E1158">
        <v>1156</v>
      </c>
      <c r="F1158">
        <f t="shared" si="115"/>
        <v>116</v>
      </c>
      <c r="G1158">
        <f t="shared" si="116"/>
        <v>289</v>
      </c>
      <c r="H1158">
        <v>0</v>
      </c>
      <c r="J1158">
        <v>1156</v>
      </c>
      <c r="K1158">
        <f t="shared" si="111"/>
        <v>116</v>
      </c>
      <c r="L1158">
        <f t="shared" si="112"/>
        <v>289</v>
      </c>
      <c r="M1158">
        <f t="shared" si="113"/>
        <v>58</v>
      </c>
      <c r="O1158" s="278">
        <v>1156</v>
      </c>
      <c r="P1158" s="278">
        <v>0</v>
      </c>
      <c r="Q1158" s="278">
        <f t="shared" si="114"/>
        <v>1156</v>
      </c>
      <c r="R1158" s="279">
        <v>0</v>
      </c>
    </row>
    <row r="1159" spans="1:18" x14ac:dyDescent="0.25">
      <c r="A1159">
        <v>1157</v>
      </c>
      <c r="B1159">
        <f>ROUNDUP(Commercial_Industrial_Requirements[[#This Row],[Total Parking Spaces]]*0.2,0.1)</f>
        <v>232</v>
      </c>
      <c r="C1159">
        <f>ROUNDUP(Commercial_Industrial_Requirements[[#This Row],['# EV Capable Spaces]]*0.25,0.1)</f>
        <v>58</v>
      </c>
      <c r="E1159">
        <v>1157</v>
      </c>
      <c r="F1159">
        <f t="shared" si="115"/>
        <v>116</v>
      </c>
      <c r="G1159">
        <f t="shared" si="116"/>
        <v>290</v>
      </c>
      <c r="H1159">
        <v>0</v>
      </c>
      <c r="J1159">
        <v>1157</v>
      </c>
      <c r="K1159">
        <f t="shared" si="111"/>
        <v>116</v>
      </c>
      <c r="L1159">
        <f t="shared" si="112"/>
        <v>290</v>
      </c>
      <c r="M1159">
        <f t="shared" si="113"/>
        <v>58</v>
      </c>
      <c r="O1159" s="278">
        <v>1157</v>
      </c>
      <c r="P1159" s="278">
        <v>0</v>
      </c>
      <c r="Q1159" s="278">
        <f t="shared" si="114"/>
        <v>1157</v>
      </c>
      <c r="R1159" s="279">
        <v>0</v>
      </c>
    </row>
    <row r="1160" spans="1:18" x14ac:dyDescent="0.25">
      <c r="A1160">
        <v>1158</v>
      </c>
      <c r="B1160">
        <f>ROUNDUP(Commercial_Industrial_Requirements[[#This Row],[Total Parking Spaces]]*0.2,0.1)</f>
        <v>232</v>
      </c>
      <c r="C1160">
        <f>ROUNDUP(Commercial_Industrial_Requirements[[#This Row],['# EV Capable Spaces]]*0.25,0.1)</f>
        <v>58</v>
      </c>
      <c r="E1160">
        <v>1158</v>
      </c>
      <c r="F1160">
        <f t="shared" si="115"/>
        <v>116</v>
      </c>
      <c r="G1160">
        <f t="shared" si="116"/>
        <v>290</v>
      </c>
      <c r="H1160">
        <v>0</v>
      </c>
      <c r="J1160">
        <v>1158</v>
      </c>
      <c r="K1160">
        <f t="shared" si="111"/>
        <v>116</v>
      </c>
      <c r="L1160">
        <f t="shared" si="112"/>
        <v>290</v>
      </c>
      <c r="M1160">
        <f t="shared" si="113"/>
        <v>58</v>
      </c>
      <c r="O1160" s="278">
        <v>1158</v>
      </c>
      <c r="P1160" s="278">
        <v>0</v>
      </c>
      <c r="Q1160" s="278">
        <f t="shared" si="114"/>
        <v>1158</v>
      </c>
      <c r="R1160" s="279">
        <v>0</v>
      </c>
    </row>
    <row r="1161" spans="1:18" x14ac:dyDescent="0.25">
      <c r="A1161">
        <v>1159</v>
      </c>
      <c r="B1161">
        <f>ROUNDUP(Commercial_Industrial_Requirements[[#This Row],[Total Parking Spaces]]*0.2,0.1)</f>
        <v>232</v>
      </c>
      <c r="C1161">
        <f>ROUNDUP(Commercial_Industrial_Requirements[[#This Row],['# EV Capable Spaces]]*0.25,0.1)</f>
        <v>58</v>
      </c>
      <c r="E1161">
        <v>1159</v>
      </c>
      <c r="F1161">
        <f t="shared" si="115"/>
        <v>116</v>
      </c>
      <c r="G1161">
        <f t="shared" si="116"/>
        <v>290</v>
      </c>
      <c r="H1161">
        <v>0</v>
      </c>
      <c r="J1161">
        <v>1159</v>
      </c>
      <c r="K1161">
        <f t="shared" si="111"/>
        <v>116</v>
      </c>
      <c r="L1161">
        <f t="shared" si="112"/>
        <v>290</v>
      </c>
      <c r="M1161">
        <f t="shared" si="113"/>
        <v>58</v>
      </c>
      <c r="O1161" s="278">
        <v>1159</v>
      </c>
      <c r="P1161" s="278">
        <v>0</v>
      </c>
      <c r="Q1161" s="278">
        <f t="shared" si="114"/>
        <v>1159</v>
      </c>
      <c r="R1161" s="279">
        <v>0</v>
      </c>
    </row>
    <row r="1162" spans="1:18" x14ac:dyDescent="0.25">
      <c r="A1162">
        <v>1160</v>
      </c>
      <c r="B1162">
        <f>ROUNDUP(Commercial_Industrial_Requirements[[#This Row],[Total Parking Spaces]]*0.2,0.1)</f>
        <v>232</v>
      </c>
      <c r="C1162">
        <f>ROUNDUP(Commercial_Industrial_Requirements[[#This Row],['# EV Capable Spaces]]*0.25,0.1)</f>
        <v>58</v>
      </c>
      <c r="E1162">
        <v>1160</v>
      </c>
      <c r="F1162">
        <f t="shared" si="115"/>
        <v>116</v>
      </c>
      <c r="G1162">
        <f t="shared" si="116"/>
        <v>290</v>
      </c>
      <c r="H1162">
        <v>0</v>
      </c>
      <c r="J1162">
        <v>1160</v>
      </c>
      <c r="K1162">
        <f t="shared" ref="K1162:K1225" si="117">ROUNDUP(J1162*0.1,0.1)</f>
        <v>116</v>
      </c>
      <c r="L1162">
        <f t="shared" ref="L1162:L1225" si="118">ROUNDUP(J1162*0.25,0.1)</f>
        <v>290</v>
      </c>
      <c r="M1162">
        <f t="shared" ref="M1162:M1225" si="119">ROUNDUP(J1162*0.05,0.1)</f>
        <v>58</v>
      </c>
      <c r="O1162" s="278">
        <v>1160</v>
      </c>
      <c r="P1162" s="278">
        <v>0</v>
      </c>
      <c r="Q1162" s="278">
        <f t="shared" si="114"/>
        <v>1160</v>
      </c>
      <c r="R1162" s="279">
        <v>0</v>
      </c>
    </row>
    <row r="1163" spans="1:18" x14ac:dyDescent="0.25">
      <c r="A1163">
        <v>1161</v>
      </c>
      <c r="B1163">
        <f>ROUNDUP(Commercial_Industrial_Requirements[[#This Row],[Total Parking Spaces]]*0.2,0.1)</f>
        <v>233</v>
      </c>
      <c r="C1163">
        <f>ROUNDUP(Commercial_Industrial_Requirements[[#This Row],['# EV Capable Spaces]]*0.25,0.1)</f>
        <v>59</v>
      </c>
      <c r="E1163">
        <v>1161</v>
      </c>
      <c r="F1163">
        <f t="shared" si="115"/>
        <v>117</v>
      </c>
      <c r="G1163">
        <f t="shared" si="116"/>
        <v>291</v>
      </c>
      <c r="H1163">
        <v>0</v>
      </c>
      <c r="J1163">
        <v>1161</v>
      </c>
      <c r="K1163">
        <f t="shared" si="117"/>
        <v>117</v>
      </c>
      <c r="L1163">
        <f t="shared" si="118"/>
        <v>291</v>
      </c>
      <c r="M1163">
        <f t="shared" si="119"/>
        <v>59</v>
      </c>
      <c r="O1163" s="278">
        <v>1161</v>
      </c>
      <c r="P1163" s="278">
        <v>0</v>
      </c>
      <c r="Q1163" s="278">
        <f t="shared" si="114"/>
        <v>1161</v>
      </c>
      <c r="R1163" s="279">
        <v>0</v>
      </c>
    </row>
    <row r="1164" spans="1:18" x14ac:dyDescent="0.25">
      <c r="A1164">
        <v>1162</v>
      </c>
      <c r="B1164">
        <f>ROUNDUP(Commercial_Industrial_Requirements[[#This Row],[Total Parking Spaces]]*0.2,0.1)</f>
        <v>233</v>
      </c>
      <c r="C1164">
        <f>ROUNDUP(Commercial_Industrial_Requirements[[#This Row],['# EV Capable Spaces]]*0.25,0.1)</f>
        <v>59</v>
      </c>
      <c r="E1164">
        <v>1162</v>
      </c>
      <c r="F1164">
        <f t="shared" si="115"/>
        <v>117</v>
      </c>
      <c r="G1164">
        <f t="shared" si="116"/>
        <v>291</v>
      </c>
      <c r="H1164">
        <v>0</v>
      </c>
      <c r="J1164">
        <v>1162</v>
      </c>
      <c r="K1164">
        <f t="shared" si="117"/>
        <v>117</v>
      </c>
      <c r="L1164">
        <f t="shared" si="118"/>
        <v>291</v>
      </c>
      <c r="M1164">
        <f t="shared" si="119"/>
        <v>59</v>
      </c>
      <c r="O1164" s="278">
        <v>1162</v>
      </c>
      <c r="P1164" s="278">
        <v>0</v>
      </c>
      <c r="Q1164" s="278">
        <f t="shared" si="114"/>
        <v>1162</v>
      </c>
      <c r="R1164" s="279">
        <v>0</v>
      </c>
    </row>
    <row r="1165" spans="1:18" x14ac:dyDescent="0.25">
      <c r="A1165">
        <v>1163</v>
      </c>
      <c r="B1165">
        <f>ROUNDUP(Commercial_Industrial_Requirements[[#This Row],[Total Parking Spaces]]*0.2,0.1)</f>
        <v>233</v>
      </c>
      <c r="C1165">
        <f>ROUNDUP(Commercial_Industrial_Requirements[[#This Row],['# EV Capable Spaces]]*0.25,0.1)</f>
        <v>59</v>
      </c>
      <c r="E1165">
        <v>1163</v>
      </c>
      <c r="F1165">
        <f t="shared" si="115"/>
        <v>117</v>
      </c>
      <c r="G1165">
        <f t="shared" si="116"/>
        <v>291</v>
      </c>
      <c r="H1165">
        <v>0</v>
      </c>
      <c r="J1165">
        <v>1163</v>
      </c>
      <c r="K1165">
        <f t="shared" si="117"/>
        <v>117</v>
      </c>
      <c r="L1165">
        <f t="shared" si="118"/>
        <v>291</v>
      </c>
      <c r="M1165">
        <f t="shared" si="119"/>
        <v>59</v>
      </c>
      <c r="O1165" s="278">
        <v>1163</v>
      </c>
      <c r="P1165" s="278">
        <v>0</v>
      </c>
      <c r="Q1165" s="278">
        <f t="shared" si="114"/>
        <v>1163</v>
      </c>
      <c r="R1165" s="279">
        <v>0</v>
      </c>
    </row>
    <row r="1166" spans="1:18" x14ac:dyDescent="0.25">
      <c r="A1166">
        <v>1164</v>
      </c>
      <c r="B1166">
        <f>ROUNDUP(Commercial_Industrial_Requirements[[#This Row],[Total Parking Spaces]]*0.2,0.1)</f>
        <v>233</v>
      </c>
      <c r="C1166">
        <f>ROUNDUP(Commercial_Industrial_Requirements[[#This Row],['# EV Capable Spaces]]*0.25,0.1)</f>
        <v>59</v>
      </c>
      <c r="E1166">
        <v>1164</v>
      </c>
      <c r="F1166">
        <f t="shared" si="115"/>
        <v>117</v>
      </c>
      <c r="G1166">
        <f t="shared" si="116"/>
        <v>291</v>
      </c>
      <c r="H1166">
        <v>0</v>
      </c>
      <c r="J1166">
        <v>1164</v>
      </c>
      <c r="K1166">
        <f t="shared" si="117"/>
        <v>117</v>
      </c>
      <c r="L1166">
        <f t="shared" si="118"/>
        <v>291</v>
      </c>
      <c r="M1166">
        <f t="shared" si="119"/>
        <v>59</v>
      </c>
      <c r="O1166" s="278">
        <v>1164</v>
      </c>
      <c r="P1166" s="278">
        <v>0</v>
      </c>
      <c r="Q1166" s="278">
        <f t="shared" si="114"/>
        <v>1164</v>
      </c>
      <c r="R1166" s="279">
        <v>0</v>
      </c>
    </row>
    <row r="1167" spans="1:18" x14ac:dyDescent="0.25">
      <c r="A1167">
        <v>1165</v>
      </c>
      <c r="B1167">
        <f>ROUNDUP(Commercial_Industrial_Requirements[[#This Row],[Total Parking Spaces]]*0.2,0.1)</f>
        <v>233</v>
      </c>
      <c r="C1167">
        <f>ROUNDUP(Commercial_Industrial_Requirements[[#This Row],['# EV Capable Spaces]]*0.25,0.1)</f>
        <v>59</v>
      </c>
      <c r="E1167">
        <v>1165</v>
      </c>
      <c r="F1167">
        <f t="shared" si="115"/>
        <v>117</v>
      </c>
      <c r="G1167">
        <f t="shared" si="116"/>
        <v>292</v>
      </c>
      <c r="H1167">
        <v>0</v>
      </c>
      <c r="J1167">
        <v>1165</v>
      </c>
      <c r="K1167">
        <f t="shared" si="117"/>
        <v>117</v>
      </c>
      <c r="L1167">
        <f t="shared" si="118"/>
        <v>292</v>
      </c>
      <c r="M1167">
        <f t="shared" si="119"/>
        <v>59</v>
      </c>
      <c r="O1167" s="278">
        <v>1165</v>
      </c>
      <c r="P1167" s="278">
        <v>0</v>
      </c>
      <c r="Q1167" s="278">
        <f t="shared" si="114"/>
        <v>1165</v>
      </c>
      <c r="R1167" s="279">
        <v>0</v>
      </c>
    </row>
    <row r="1168" spans="1:18" x14ac:dyDescent="0.25">
      <c r="A1168">
        <v>1166</v>
      </c>
      <c r="B1168">
        <f>ROUNDUP(Commercial_Industrial_Requirements[[#This Row],[Total Parking Spaces]]*0.2,0.1)</f>
        <v>234</v>
      </c>
      <c r="C1168">
        <f>ROUNDUP(Commercial_Industrial_Requirements[[#This Row],['# EV Capable Spaces]]*0.25,0.1)</f>
        <v>59</v>
      </c>
      <c r="E1168">
        <v>1166</v>
      </c>
      <c r="F1168">
        <f t="shared" si="115"/>
        <v>117</v>
      </c>
      <c r="G1168">
        <f t="shared" si="116"/>
        <v>292</v>
      </c>
      <c r="H1168">
        <v>0</v>
      </c>
      <c r="J1168">
        <v>1166</v>
      </c>
      <c r="K1168">
        <f t="shared" si="117"/>
        <v>117</v>
      </c>
      <c r="L1168">
        <f t="shared" si="118"/>
        <v>292</v>
      </c>
      <c r="M1168">
        <f t="shared" si="119"/>
        <v>59</v>
      </c>
      <c r="O1168" s="278">
        <v>1166</v>
      </c>
      <c r="P1168" s="278">
        <v>0</v>
      </c>
      <c r="Q1168" s="278">
        <f t="shared" si="114"/>
        <v>1166</v>
      </c>
      <c r="R1168" s="279">
        <v>0</v>
      </c>
    </row>
    <row r="1169" spans="1:18" x14ac:dyDescent="0.25">
      <c r="A1169">
        <v>1167</v>
      </c>
      <c r="B1169">
        <f>ROUNDUP(Commercial_Industrial_Requirements[[#This Row],[Total Parking Spaces]]*0.2,0.1)</f>
        <v>234</v>
      </c>
      <c r="C1169">
        <f>ROUNDUP(Commercial_Industrial_Requirements[[#This Row],['# EV Capable Spaces]]*0.25,0.1)</f>
        <v>59</v>
      </c>
      <c r="E1169">
        <v>1167</v>
      </c>
      <c r="F1169">
        <f t="shared" si="115"/>
        <v>117</v>
      </c>
      <c r="G1169">
        <f t="shared" si="116"/>
        <v>292</v>
      </c>
      <c r="H1169">
        <v>0</v>
      </c>
      <c r="J1169">
        <v>1167</v>
      </c>
      <c r="K1169">
        <f t="shared" si="117"/>
        <v>117</v>
      </c>
      <c r="L1169">
        <f t="shared" si="118"/>
        <v>292</v>
      </c>
      <c r="M1169">
        <f t="shared" si="119"/>
        <v>59</v>
      </c>
      <c r="O1169" s="278">
        <v>1167</v>
      </c>
      <c r="P1169" s="278">
        <v>0</v>
      </c>
      <c r="Q1169" s="278">
        <f t="shared" si="114"/>
        <v>1167</v>
      </c>
      <c r="R1169" s="279">
        <v>0</v>
      </c>
    </row>
    <row r="1170" spans="1:18" x14ac:dyDescent="0.25">
      <c r="A1170">
        <v>1168</v>
      </c>
      <c r="B1170">
        <f>ROUNDUP(Commercial_Industrial_Requirements[[#This Row],[Total Parking Spaces]]*0.2,0.1)</f>
        <v>234</v>
      </c>
      <c r="C1170">
        <f>ROUNDUP(Commercial_Industrial_Requirements[[#This Row],['# EV Capable Spaces]]*0.25,0.1)</f>
        <v>59</v>
      </c>
      <c r="E1170">
        <v>1168</v>
      </c>
      <c r="F1170">
        <f t="shared" si="115"/>
        <v>117</v>
      </c>
      <c r="G1170">
        <f t="shared" si="116"/>
        <v>292</v>
      </c>
      <c r="H1170">
        <v>0</v>
      </c>
      <c r="J1170">
        <v>1168</v>
      </c>
      <c r="K1170">
        <f t="shared" si="117"/>
        <v>117</v>
      </c>
      <c r="L1170">
        <f t="shared" si="118"/>
        <v>292</v>
      </c>
      <c r="M1170">
        <f t="shared" si="119"/>
        <v>59</v>
      </c>
      <c r="O1170" s="278">
        <v>1168</v>
      </c>
      <c r="P1170" s="278">
        <v>0</v>
      </c>
      <c r="Q1170" s="278">
        <f t="shared" si="114"/>
        <v>1168</v>
      </c>
      <c r="R1170" s="279">
        <v>0</v>
      </c>
    </row>
    <row r="1171" spans="1:18" x14ac:dyDescent="0.25">
      <c r="A1171">
        <v>1169</v>
      </c>
      <c r="B1171">
        <f>ROUNDUP(Commercial_Industrial_Requirements[[#This Row],[Total Parking Spaces]]*0.2,0.1)</f>
        <v>234</v>
      </c>
      <c r="C1171">
        <f>ROUNDUP(Commercial_Industrial_Requirements[[#This Row],['# EV Capable Spaces]]*0.25,0.1)</f>
        <v>59</v>
      </c>
      <c r="E1171">
        <v>1169</v>
      </c>
      <c r="F1171">
        <f t="shared" si="115"/>
        <v>117</v>
      </c>
      <c r="G1171">
        <f t="shared" si="116"/>
        <v>293</v>
      </c>
      <c r="H1171">
        <v>0</v>
      </c>
      <c r="J1171">
        <v>1169</v>
      </c>
      <c r="K1171">
        <f t="shared" si="117"/>
        <v>117</v>
      </c>
      <c r="L1171">
        <f t="shared" si="118"/>
        <v>293</v>
      </c>
      <c r="M1171">
        <f t="shared" si="119"/>
        <v>59</v>
      </c>
      <c r="O1171" s="278">
        <v>1169</v>
      </c>
      <c r="P1171" s="278">
        <v>0</v>
      </c>
      <c r="Q1171" s="278">
        <f t="shared" ref="Q1171:Q1234" si="120">O1171</f>
        <v>1169</v>
      </c>
      <c r="R1171" s="279">
        <v>0</v>
      </c>
    </row>
    <row r="1172" spans="1:18" x14ac:dyDescent="0.25">
      <c r="A1172">
        <v>1170</v>
      </c>
      <c r="B1172">
        <f>ROUNDUP(Commercial_Industrial_Requirements[[#This Row],[Total Parking Spaces]]*0.2,0.1)</f>
        <v>234</v>
      </c>
      <c r="C1172">
        <f>ROUNDUP(Commercial_Industrial_Requirements[[#This Row],['# EV Capable Spaces]]*0.25,0.1)</f>
        <v>59</v>
      </c>
      <c r="E1172">
        <v>1170</v>
      </c>
      <c r="F1172">
        <f t="shared" si="115"/>
        <v>117</v>
      </c>
      <c r="G1172">
        <f t="shared" si="116"/>
        <v>293</v>
      </c>
      <c r="H1172">
        <v>0</v>
      </c>
      <c r="J1172">
        <v>1170</v>
      </c>
      <c r="K1172">
        <f t="shared" si="117"/>
        <v>117</v>
      </c>
      <c r="L1172">
        <f t="shared" si="118"/>
        <v>293</v>
      </c>
      <c r="M1172">
        <f t="shared" si="119"/>
        <v>59</v>
      </c>
      <c r="O1172" s="278">
        <v>1170</v>
      </c>
      <c r="P1172" s="278">
        <v>0</v>
      </c>
      <c r="Q1172" s="278">
        <f t="shared" si="120"/>
        <v>1170</v>
      </c>
      <c r="R1172" s="279">
        <v>0</v>
      </c>
    </row>
    <row r="1173" spans="1:18" x14ac:dyDescent="0.25">
      <c r="A1173">
        <v>1171</v>
      </c>
      <c r="B1173">
        <f>ROUNDUP(Commercial_Industrial_Requirements[[#This Row],[Total Parking Spaces]]*0.2,0.1)</f>
        <v>235</v>
      </c>
      <c r="C1173">
        <f>ROUNDUP(Commercial_Industrial_Requirements[[#This Row],['# EV Capable Spaces]]*0.25,0.1)</f>
        <v>59</v>
      </c>
      <c r="E1173">
        <v>1171</v>
      </c>
      <c r="F1173">
        <f t="shared" si="115"/>
        <v>118</v>
      </c>
      <c r="G1173">
        <f t="shared" si="116"/>
        <v>293</v>
      </c>
      <c r="H1173">
        <v>0</v>
      </c>
      <c r="J1173">
        <v>1171</v>
      </c>
      <c r="K1173">
        <f t="shared" si="117"/>
        <v>118</v>
      </c>
      <c r="L1173">
        <f t="shared" si="118"/>
        <v>293</v>
      </c>
      <c r="M1173">
        <f t="shared" si="119"/>
        <v>59</v>
      </c>
      <c r="O1173" s="278">
        <v>1171</v>
      </c>
      <c r="P1173" s="278">
        <v>0</v>
      </c>
      <c r="Q1173" s="278">
        <f t="shared" si="120"/>
        <v>1171</v>
      </c>
      <c r="R1173" s="279">
        <v>0</v>
      </c>
    </row>
    <row r="1174" spans="1:18" x14ac:dyDescent="0.25">
      <c r="A1174">
        <v>1172</v>
      </c>
      <c r="B1174">
        <f>ROUNDUP(Commercial_Industrial_Requirements[[#This Row],[Total Parking Spaces]]*0.2,0.1)</f>
        <v>235</v>
      </c>
      <c r="C1174">
        <f>ROUNDUP(Commercial_Industrial_Requirements[[#This Row],['# EV Capable Spaces]]*0.25,0.1)</f>
        <v>59</v>
      </c>
      <c r="E1174">
        <v>1172</v>
      </c>
      <c r="F1174">
        <f t="shared" si="115"/>
        <v>118</v>
      </c>
      <c r="G1174">
        <f t="shared" si="116"/>
        <v>293</v>
      </c>
      <c r="H1174">
        <v>0</v>
      </c>
      <c r="J1174">
        <v>1172</v>
      </c>
      <c r="K1174">
        <f t="shared" si="117"/>
        <v>118</v>
      </c>
      <c r="L1174">
        <f t="shared" si="118"/>
        <v>293</v>
      </c>
      <c r="M1174">
        <f t="shared" si="119"/>
        <v>59</v>
      </c>
      <c r="O1174" s="278">
        <v>1172</v>
      </c>
      <c r="P1174" s="278">
        <v>0</v>
      </c>
      <c r="Q1174" s="278">
        <f t="shared" si="120"/>
        <v>1172</v>
      </c>
      <c r="R1174" s="279">
        <v>0</v>
      </c>
    </row>
    <row r="1175" spans="1:18" x14ac:dyDescent="0.25">
      <c r="A1175">
        <v>1173</v>
      </c>
      <c r="B1175">
        <f>ROUNDUP(Commercial_Industrial_Requirements[[#This Row],[Total Parking Spaces]]*0.2,0.1)</f>
        <v>235</v>
      </c>
      <c r="C1175">
        <f>ROUNDUP(Commercial_Industrial_Requirements[[#This Row],['# EV Capable Spaces]]*0.25,0.1)</f>
        <v>59</v>
      </c>
      <c r="E1175">
        <v>1173</v>
      </c>
      <c r="F1175">
        <f t="shared" si="115"/>
        <v>118</v>
      </c>
      <c r="G1175">
        <f t="shared" si="116"/>
        <v>294</v>
      </c>
      <c r="H1175">
        <v>0</v>
      </c>
      <c r="J1175">
        <v>1173</v>
      </c>
      <c r="K1175">
        <f t="shared" si="117"/>
        <v>118</v>
      </c>
      <c r="L1175">
        <f t="shared" si="118"/>
        <v>294</v>
      </c>
      <c r="M1175">
        <f t="shared" si="119"/>
        <v>59</v>
      </c>
      <c r="O1175" s="278">
        <v>1173</v>
      </c>
      <c r="P1175" s="278">
        <v>0</v>
      </c>
      <c r="Q1175" s="278">
        <f t="shared" si="120"/>
        <v>1173</v>
      </c>
      <c r="R1175" s="279">
        <v>0</v>
      </c>
    </row>
    <row r="1176" spans="1:18" x14ac:dyDescent="0.25">
      <c r="A1176">
        <v>1174</v>
      </c>
      <c r="B1176">
        <f>ROUNDUP(Commercial_Industrial_Requirements[[#This Row],[Total Parking Spaces]]*0.2,0.1)</f>
        <v>235</v>
      </c>
      <c r="C1176">
        <f>ROUNDUP(Commercial_Industrial_Requirements[[#This Row],['# EV Capable Spaces]]*0.25,0.1)</f>
        <v>59</v>
      </c>
      <c r="E1176">
        <v>1174</v>
      </c>
      <c r="F1176">
        <f t="shared" si="115"/>
        <v>118</v>
      </c>
      <c r="G1176">
        <f t="shared" si="116"/>
        <v>294</v>
      </c>
      <c r="H1176">
        <v>0</v>
      </c>
      <c r="J1176">
        <v>1174</v>
      </c>
      <c r="K1176">
        <f t="shared" si="117"/>
        <v>118</v>
      </c>
      <c r="L1176">
        <f t="shared" si="118"/>
        <v>294</v>
      </c>
      <c r="M1176">
        <f t="shared" si="119"/>
        <v>59</v>
      </c>
      <c r="O1176" s="278">
        <v>1174</v>
      </c>
      <c r="P1176" s="278">
        <v>0</v>
      </c>
      <c r="Q1176" s="278">
        <f t="shared" si="120"/>
        <v>1174</v>
      </c>
      <c r="R1176" s="279">
        <v>0</v>
      </c>
    </row>
    <row r="1177" spans="1:18" x14ac:dyDescent="0.25">
      <c r="A1177">
        <v>1175</v>
      </c>
      <c r="B1177">
        <f>ROUNDUP(Commercial_Industrial_Requirements[[#This Row],[Total Parking Spaces]]*0.2,0.1)</f>
        <v>235</v>
      </c>
      <c r="C1177">
        <f>ROUNDUP(Commercial_Industrial_Requirements[[#This Row],['# EV Capable Spaces]]*0.25,0.1)</f>
        <v>59</v>
      </c>
      <c r="E1177">
        <v>1175</v>
      </c>
      <c r="F1177">
        <f t="shared" si="115"/>
        <v>118</v>
      </c>
      <c r="G1177">
        <f t="shared" si="116"/>
        <v>294</v>
      </c>
      <c r="H1177">
        <v>0</v>
      </c>
      <c r="J1177">
        <v>1175</v>
      </c>
      <c r="K1177">
        <f t="shared" si="117"/>
        <v>118</v>
      </c>
      <c r="L1177">
        <f t="shared" si="118"/>
        <v>294</v>
      </c>
      <c r="M1177">
        <f t="shared" si="119"/>
        <v>59</v>
      </c>
      <c r="O1177" s="278">
        <v>1175</v>
      </c>
      <c r="P1177" s="278">
        <v>0</v>
      </c>
      <c r="Q1177" s="278">
        <f t="shared" si="120"/>
        <v>1175</v>
      </c>
      <c r="R1177" s="279">
        <v>0</v>
      </c>
    </row>
    <row r="1178" spans="1:18" x14ac:dyDescent="0.25">
      <c r="A1178">
        <v>1176</v>
      </c>
      <c r="B1178">
        <f>ROUNDUP(Commercial_Industrial_Requirements[[#This Row],[Total Parking Spaces]]*0.2,0.1)</f>
        <v>236</v>
      </c>
      <c r="C1178">
        <f>ROUNDUP(Commercial_Industrial_Requirements[[#This Row],['# EV Capable Spaces]]*0.25,0.1)</f>
        <v>59</v>
      </c>
      <c r="E1178">
        <v>1176</v>
      </c>
      <c r="F1178">
        <f t="shared" si="115"/>
        <v>118</v>
      </c>
      <c r="G1178">
        <f t="shared" si="116"/>
        <v>294</v>
      </c>
      <c r="H1178">
        <v>0</v>
      </c>
      <c r="J1178">
        <v>1176</v>
      </c>
      <c r="K1178">
        <f t="shared" si="117"/>
        <v>118</v>
      </c>
      <c r="L1178">
        <f t="shared" si="118"/>
        <v>294</v>
      </c>
      <c r="M1178">
        <f t="shared" si="119"/>
        <v>59</v>
      </c>
      <c r="O1178" s="278">
        <v>1176</v>
      </c>
      <c r="P1178" s="278">
        <v>0</v>
      </c>
      <c r="Q1178" s="278">
        <f t="shared" si="120"/>
        <v>1176</v>
      </c>
      <c r="R1178" s="279">
        <v>0</v>
      </c>
    </row>
    <row r="1179" spans="1:18" x14ac:dyDescent="0.25">
      <c r="A1179">
        <v>1177</v>
      </c>
      <c r="B1179">
        <f>ROUNDUP(Commercial_Industrial_Requirements[[#This Row],[Total Parking Spaces]]*0.2,0.1)</f>
        <v>236</v>
      </c>
      <c r="C1179">
        <f>ROUNDUP(Commercial_Industrial_Requirements[[#This Row],['# EV Capable Spaces]]*0.25,0.1)</f>
        <v>59</v>
      </c>
      <c r="E1179">
        <v>1177</v>
      </c>
      <c r="F1179">
        <f t="shared" si="115"/>
        <v>118</v>
      </c>
      <c r="G1179">
        <f t="shared" si="116"/>
        <v>295</v>
      </c>
      <c r="H1179">
        <v>0</v>
      </c>
      <c r="J1179">
        <v>1177</v>
      </c>
      <c r="K1179">
        <f t="shared" si="117"/>
        <v>118</v>
      </c>
      <c r="L1179">
        <f t="shared" si="118"/>
        <v>295</v>
      </c>
      <c r="M1179">
        <f t="shared" si="119"/>
        <v>59</v>
      </c>
      <c r="O1179" s="278">
        <v>1177</v>
      </c>
      <c r="P1179" s="278">
        <v>0</v>
      </c>
      <c r="Q1179" s="278">
        <f t="shared" si="120"/>
        <v>1177</v>
      </c>
      <c r="R1179" s="279">
        <v>0</v>
      </c>
    </row>
    <row r="1180" spans="1:18" x14ac:dyDescent="0.25">
      <c r="A1180">
        <v>1178</v>
      </c>
      <c r="B1180">
        <f>ROUNDUP(Commercial_Industrial_Requirements[[#This Row],[Total Parking Spaces]]*0.2,0.1)</f>
        <v>236</v>
      </c>
      <c r="C1180">
        <f>ROUNDUP(Commercial_Industrial_Requirements[[#This Row],['# EV Capable Spaces]]*0.25,0.1)</f>
        <v>59</v>
      </c>
      <c r="E1180">
        <v>1178</v>
      </c>
      <c r="F1180">
        <f t="shared" si="115"/>
        <v>118</v>
      </c>
      <c r="G1180">
        <f t="shared" si="116"/>
        <v>295</v>
      </c>
      <c r="H1180">
        <v>0</v>
      </c>
      <c r="J1180">
        <v>1178</v>
      </c>
      <c r="K1180">
        <f t="shared" si="117"/>
        <v>118</v>
      </c>
      <c r="L1180">
        <f t="shared" si="118"/>
        <v>295</v>
      </c>
      <c r="M1180">
        <f t="shared" si="119"/>
        <v>59</v>
      </c>
      <c r="O1180" s="278">
        <v>1178</v>
      </c>
      <c r="P1180" s="278">
        <v>0</v>
      </c>
      <c r="Q1180" s="278">
        <f t="shared" si="120"/>
        <v>1178</v>
      </c>
      <c r="R1180" s="279">
        <v>0</v>
      </c>
    </row>
    <row r="1181" spans="1:18" x14ac:dyDescent="0.25">
      <c r="A1181">
        <v>1179</v>
      </c>
      <c r="B1181">
        <f>ROUNDUP(Commercial_Industrial_Requirements[[#This Row],[Total Parking Spaces]]*0.2,0.1)</f>
        <v>236</v>
      </c>
      <c r="C1181">
        <f>ROUNDUP(Commercial_Industrial_Requirements[[#This Row],['# EV Capable Spaces]]*0.25,0.1)</f>
        <v>59</v>
      </c>
      <c r="E1181">
        <v>1179</v>
      </c>
      <c r="F1181">
        <f t="shared" si="115"/>
        <v>118</v>
      </c>
      <c r="G1181">
        <f t="shared" si="116"/>
        <v>295</v>
      </c>
      <c r="H1181">
        <v>0</v>
      </c>
      <c r="J1181">
        <v>1179</v>
      </c>
      <c r="K1181">
        <f t="shared" si="117"/>
        <v>118</v>
      </c>
      <c r="L1181">
        <f t="shared" si="118"/>
        <v>295</v>
      </c>
      <c r="M1181">
        <f t="shared" si="119"/>
        <v>59</v>
      </c>
      <c r="O1181" s="278">
        <v>1179</v>
      </c>
      <c r="P1181" s="278">
        <v>0</v>
      </c>
      <c r="Q1181" s="278">
        <f t="shared" si="120"/>
        <v>1179</v>
      </c>
      <c r="R1181" s="279">
        <v>0</v>
      </c>
    </row>
    <row r="1182" spans="1:18" x14ac:dyDescent="0.25">
      <c r="A1182">
        <v>1180</v>
      </c>
      <c r="B1182">
        <f>ROUNDUP(Commercial_Industrial_Requirements[[#This Row],[Total Parking Spaces]]*0.2,0.1)</f>
        <v>236</v>
      </c>
      <c r="C1182">
        <f>ROUNDUP(Commercial_Industrial_Requirements[[#This Row],['# EV Capable Spaces]]*0.25,0.1)</f>
        <v>59</v>
      </c>
      <c r="E1182">
        <v>1180</v>
      </c>
      <c r="F1182">
        <f t="shared" si="115"/>
        <v>118</v>
      </c>
      <c r="G1182">
        <f t="shared" si="116"/>
        <v>295</v>
      </c>
      <c r="H1182">
        <v>0</v>
      </c>
      <c r="J1182">
        <v>1180</v>
      </c>
      <c r="K1182">
        <f t="shared" si="117"/>
        <v>118</v>
      </c>
      <c r="L1182">
        <f t="shared" si="118"/>
        <v>295</v>
      </c>
      <c r="M1182">
        <f t="shared" si="119"/>
        <v>59</v>
      </c>
      <c r="O1182" s="278">
        <v>1180</v>
      </c>
      <c r="P1182" s="278">
        <v>0</v>
      </c>
      <c r="Q1182" s="278">
        <f t="shared" si="120"/>
        <v>1180</v>
      </c>
      <c r="R1182" s="279">
        <v>0</v>
      </c>
    </row>
    <row r="1183" spans="1:18" x14ac:dyDescent="0.25">
      <c r="A1183">
        <v>1181</v>
      </c>
      <c r="B1183">
        <f>ROUNDUP(Commercial_Industrial_Requirements[[#This Row],[Total Parking Spaces]]*0.2,0.1)</f>
        <v>237</v>
      </c>
      <c r="C1183">
        <f>ROUNDUP(Commercial_Industrial_Requirements[[#This Row],['# EV Capable Spaces]]*0.25,0.1)</f>
        <v>60</v>
      </c>
      <c r="E1183">
        <v>1181</v>
      </c>
      <c r="F1183">
        <f t="shared" si="115"/>
        <v>119</v>
      </c>
      <c r="G1183">
        <f t="shared" si="116"/>
        <v>296</v>
      </c>
      <c r="H1183">
        <v>0</v>
      </c>
      <c r="J1183">
        <v>1181</v>
      </c>
      <c r="K1183">
        <f t="shared" si="117"/>
        <v>119</v>
      </c>
      <c r="L1183">
        <f t="shared" si="118"/>
        <v>296</v>
      </c>
      <c r="M1183">
        <f t="shared" si="119"/>
        <v>60</v>
      </c>
      <c r="O1183" s="278">
        <v>1181</v>
      </c>
      <c r="P1183" s="278">
        <v>0</v>
      </c>
      <c r="Q1183" s="278">
        <f t="shared" si="120"/>
        <v>1181</v>
      </c>
      <c r="R1183" s="279">
        <v>0</v>
      </c>
    </row>
    <row r="1184" spans="1:18" x14ac:dyDescent="0.25">
      <c r="A1184">
        <v>1182</v>
      </c>
      <c r="B1184">
        <f>ROUNDUP(Commercial_Industrial_Requirements[[#This Row],[Total Parking Spaces]]*0.2,0.1)</f>
        <v>237</v>
      </c>
      <c r="C1184">
        <f>ROUNDUP(Commercial_Industrial_Requirements[[#This Row],['# EV Capable Spaces]]*0.25,0.1)</f>
        <v>60</v>
      </c>
      <c r="E1184">
        <v>1182</v>
      </c>
      <c r="F1184">
        <f t="shared" si="115"/>
        <v>119</v>
      </c>
      <c r="G1184">
        <f t="shared" si="116"/>
        <v>296</v>
      </c>
      <c r="H1184">
        <v>0</v>
      </c>
      <c r="J1184">
        <v>1182</v>
      </c>
      <c r="K1184">
        <f t="shared" si="117"/>
        <v>119</v>
      </c>
      <c r="L1184">
        <f t="shared" si="118"/>
        <v>296</v>
      </c>
      <c r="M1184">
        <f t="shared" si="119"/>
        <v>60</v>
      </c>
      <c r="O1184" s="278">
        <v>1182</v>
      </c>
      <c r="P1184" s="278">
        <v>0</v>
      </c>
      <c r="Q1184" s="278">
        <f t="shared" si="120"/>
        <v>1182</v>
      </c>
      <c r="R1184" s="279">
        <v>0</v>
      </c>
    </row>
    <row r="1185" spans="1:18" x14ac:dyDescent="0.25">
      <c r="A1185">
        <v>1183</v>
      </c>
      <c r="B1185">
        <f>ROUNDUP(Commercial_Industrial_Requirements[[#This Row],[Total Parking Spaces]]*0.2,0.1)</f>
        <v>237</v>
      </c>
      <c r="C1185">
        <f>ROUNDUP(Commercial_Industrial_Requirements[[#This Row],['# EV Capable Spaces]]*0.25,0.1)</f>
        <v>60</v>
      </c>
      <c r="E1185">
        <v>1183</v>
      </c>
      <c r="F1185">
        <f t="shared" si="115"/>
        <v>119</v>
      </c>
      <c r="G1185">
        <f t="shared" si="116"/>
        <v>296</v>
      </c>
      <c r="H1185">
        <v>0</v>
      </c>
      <c r="J1185">
        <v>1183</v>
      </c>
      <c r="K1185">
        <f t="shared" si="117"/>
        <v>119</v>
      </c>
      <c r="L1185">
        <f t="shared" si="118"/>
        <v>296</v>
      </c>
      <c r="M1185">
        <f t="shared" si="119"/>
        <v>60</v>
      </c>
      <c r="O1185" s="278">
        <v>1183</v>
      </c>
      <c r="P1185" s="278">
        <v>0</v>
      </c>
      <c r="Q1185" s="278">
        <f t="shared" si="120"/>
        <v>1183</v>
      </c>
      <c r="R1185" s="279">
        <v>0</v>
      </c>
    </row>
    <row r="1186" spans="1:18" x14ac:dyDescent="0.25">
      <c r="A1186">
        <v>1184</v>
      </c>
      <c r="B1186">
        <f>ROUNDUP(Commercial_Industrial_Requirements[[#This Row],[Total Parking Spaces]]*0.2,0.1)</f>
        <v>237</v>
      </c>
      <c r="C1186">
        <f>ROUNDUP(Commercial_Industrial_Requirements[[#This Row],['# EV Capable Spaces]]*0.25,0.1)</f>
        <v>60</v>
      </c>
      <c r="E1186">
        <v>1184</v>
      </c>
      <c r="F1186">
        <f t="shared" si="115"/>
        <v>119</v>
      </c>
      <c r="G1186">
        <f t="shared" si="116"/>
        <v>296</v>
      </c>
      <c r="H1186">
        <v>0</v>
      </c>
      <c r="J1186">
        <v>1184</v>
      </c>
      <c r="K1186">
        <f t="shared" si="117"/>
        <v>119</v>
      </c>
      <c r="L1186">
        <f t="shared" si="118"/>
        <v>296</v>
      </c>
      <c r="M1186">
        <f t="shared" si="119"/>
        <v>60</v>
      </c>
      <c r="O1186" s="278">
        <v>1184</v>
      </c>
      <c r="P1186" s="278">
        <v>0</v>
      </c>
      <c r="Q1186" s="278">
        <f t="shared" si="120"/>
        <v>1184</v>
      </c>
      <c r="R1186" s="279">
        <v>0</v>
      </c>
    </row>
    <row r="1187" spans="1:18" x14ac:dyDescent="0.25">
      <c r="A1187">
        <v>1185</v>
      </c>
      <c r="B1187">
        <f>ROUNDUP(Commercial_Industrial_Requirements[[#This Row],[Total Parking Spaces]]*0.2,0.1)</f>
        <v>237</v>
      </c>
      <c r="C1187">
        <f>ROUNDUP(Commercial_Industrial_Requirements[[#This Row],['# EV Capable Spaces]]*0.25,0.1)</f>
        <v>60</v>
      </c>
      <c r="E1187">
        <v>1185</v>
      </c>
      <c r="F1187">
        <f t="shared" si="115"/>
        <v>119</v>
      </c>
      <c r="G1187">
        <f t="shared" si="116"/>
        <v>297</v>
      </c>
      <c r="H1187">
        <v>0</v>
      </c>
      <c r="J1187">
        <v>1185</v>
      </c>
      <c r="K1187">
        <f t="shared" si="117"/>
        <v>119</v>
      </c>
      <c r="L1187">
        <f t="shared" si="118"/>
        <v>297</v>
      </c>
      <c r="M1187">
        <f t="shared" si="119"/>
        <v>60</v>
      </c>
      <c r="O1187" s="278">
        <v>1185</v>
      </c>
      <c r="P1187" s="278">
        <v>0</v>
      </c>
      <c r="Q1187" s="278">
        <f t="shared" si="120"/>
        <v>1185</v>
      </c>
      <c r="R1187" s="279">
        <v>0</v>
      </c>
    </row>
    <row r="1188" spans="1:18" x14ac:dyDescent="0.25">
      <c r="A1188">
        <v>1186</v>
      </c>
      <c r="B1188">
        <f>ROUNDUP(Commercial_Industrial_Requirements[[#This Row],[Total Parking Spaces]]*0.2,0.1)</f>
        <v>238</v>
      </c>
      <c r="C1188">
        <f>ROUNDUP(Commercial_Industrial_Requirements[[#This Row],['# EV Capable Spaces]]*0.25,0.1)</f>
        <v>60</v>
      </c>
      <c r="E1188">
        <v>1186</v>
      </c>
      <c r="F1188">
        <f t="shared" si="115"/>
        <v>119</v>
      </c>
      <c r="G1188">
        <f t="shared" si="116"/>
        <v>297</v>
      </c>
      <c r="H1188">
        <v>0</v>
      </c>
      <c r="J1188">
        <v>1186</v>
      </c>
      <c r="K1188">
        <f t="shared" si="117"/>
        <v>119</v>
      </c>
      <c r="L1188">
        <f t="shared" si="118"/>
        <v>297</v>
      </c>
      <c r="M1188">
        <f t="shared" si="119"/>
        <v>60</v>
      </c>
      <c r="O1188" s="278">
        <v>1186</v>
      </c>
      <c r="P1188" s="278">
        <v>0</v>
      </c>
      <c r="Q1188" s="278">
        <f t="shared" si="120"/>
        <v>1186</v>
      </c>
      <c r="R1188" s="279">
        <v>0</v>
      </c>
    </row>
    <row r="1189" spans="1:18" x14ac:dyDescent="0.25">
      <c r="A1189">
        <v>1187</v>
      </c>
      <c r="B1189">
        <f>ROUNDUP(Commercial_Industrial_Requirements[[#This Row],[Total Parking Spaces]]*0.2,0.1)</f>
        <v>238</v>
      </c>
      <c r="C1189">
        <f>ROUNDUP(Commercial_Industrial_Requirements[[#This Row],['# EV Capable Spaces]]*0.25,0.1)</f>
        <v>60</v>
      </c>
      <c r="E1189">
        <v>1187</v>
      </c>
      <c r="F1189">
        <f t="shared" si="115"/>
        <v>119</v>
      </c>
      <c r="G1189">
        <f t="shared" si="116"/>
        <v>297</v>
      </c>
      <c r="H1189">
        <v>0</v>
      </c>
      <c r="J1189">
        <v>1187</v>
      </c>
      <c r="K1189">
        <f t="shared" si="117"/>
        <v>119</v>
      </c>
      <c r="L1189">
        <f t="shared" si="118"/>
        <v>297</v>
      </c>
      <c r="M1189">
        <f t="shared" si="119"/>
        <v>60</v>
      </c>
      <c r="O1189" s="278">
        <v>1187</v>
      </c>
      <c r="P1189" s="278">
        <v>0</v>
      </c>
      <c r="Q1189" s="278">
        <f t="shared" si="120"/>
        <v>1187</v>
      </c>
      <c r="R1189" s="279">
        <v>0</v>
      </c>
    </row>
    <row r="1190" spans="1:18" x14ac:dyDescent="0.25">
      <c r="A1190">
        <v>1188</v>
      </c>
      <c r="B1190">
        <f>ROUNDUP(Commercial_Industrial_Requirements[[#This Row],[Total Parking Spaces]]*0.2,0.1)</f>
        <v>238</v>
      </c>
      <c r="C1190">
        <f>ROUNDUP(Commercial_Industrial_Requirements[[#This Row],['# EV Capable Spaces]]*0.25,0.1)</f>
        <v>60</v>
      </c>
      <c r="E1190">
        <v>1188</v>
      </c>
      <c r="F1190">
        <f t="shared" si="115"/>
        <v>119</v>
      </c>
      <c r="G1190">
        <f t="shared" si="116"/>
        <v>297</v>
      </c>
      <c r="H1190">
        <v>0</v>
      </c>
      <c r="J1190">
        <v>1188</v>
      </c>
      <c r="K1190">
        <f t="shared" si="117"/>
        <v>119</v>
      </c>
      <c r="L1190">
        <f t="shared" si="118"/>
        <v>297</v>
      </c>
      <c r="M1190">
        <f t="shared" si="119"/>
        <v>60</v>
      </c>
      <c r="O1190" s="278">
        <v>1188</v>
      </c>
      <c r="P1190" s="278">
        <v>0</v>
      </c>
      <c r="Q1190" s="278">
        <f t="shared" si="120"/>
        <v>1188</v>
      </c>
      <c r="R1190" s="279">
        <v>0</v>
      </c>
    </row>
    <row r="1191" spans="1:18" x14ac:dyDescent="0.25">
      <c r="A1191">
        <v>1189</v>
      </c>
      <c r="B1191">
        <f>ROUNDUP(Commercial_Industrial_Requirements[[#This Row],[Total Parking Spaces]]*0.2,0.1)</f>
        <v>238</v>
      </c>
      <c r="C1191">
        <f>ROUNDUP(Commercial_Industrial_Requirements[[#This Row],['# EV Capable Spaces]]*0.25,0.1)</f>
        <v>60</v>
      </c>
      <c r="E1191">
        <v>1189</v>
      </c>
      <c r="F1191">
        <f t="shared" si="115"/>
        <v>119</v>
      </c>
      <c r="G1191">
        <f t="shared" si="116"/>
        <v>298</v>
      </c>
      <c r="H1191">
        <v>0</v>
      </c>
      <c r="J1191">
        <v>1189</v>
      </c>
      <c r="K1191">
        <f t="shared" si="117"/>
        <v>119</v>
      </c>
      <c r="L1191">
        <f t="shared" si="118"/>
        <v>298</v>
      </c>
      <c r="M1191">
        <f t="shared" si="119"/>
        <v>60</v>
      </c>
      <c r="O1191" s="278">
        <v>1189</v>
      </c>
      <c r="P1191" s="278">
        <v>0</v>
      </c>
      <c r="Q1191" s="278">
        <f t="shared" si="120"/>
        <v>1189</v>
      </c>
      <c r="R1191" s="279">
        <v>0</v>
      </c>
    </row>
    <row r="1192" spans="1:18" x14ac:dyDescent="0.25">
      <c r="A1192">
        <v>1190</v>
      </c>
      <c r="B1192">
        <f>ROUNDUP(Commercial_Industrial_Requirements[[#This Row],[Total Parking Spaces]]*0.2,0.1)</f>
        <v>238</v>
      </c>
      <c r="C1192">
        <f>ROUNDUP(Commercial_Industrial_Requirements[[#This Row],['# EV Capable Spaces]]*0.25,0.1)</f>
        <v>60</v>
      </c>
      <c r="E1192">
        <v>1190</v>
      </c>
      <c r="F1192">
        <f t="shared" si="115"/>
        <v>119</v>
      </c>
      <c r="G1192">
        <f t="shared" si="116"/>
        <v>298</v>
      </c>
      <c r="H1192">
        <v>0</v>
      </c>
      <c r="J1192">
        <v>1190</v>
      </c>
      <c r="K1192">
        <f t="shared" si="117"/>
        <v>119</v>
      </c>
      <c r="L1192">
        <f t="shared" si="118"/>
        <v>298</v>
      </c>
      <c r="M1192">
        <f t="shared" si="119"/>
        <v>60</v>
      </c>
      <c r="O1192" s="278">
        <v>1190</v>
      </c>
      <c r="P1192" s="278">
        <v>0</v>
      </c>
      <c r="Q1192" s="278">
        <f t="shared" si="120"/>
        <v>1190</v>
      </c>
      <c r="R1192" s="279">
        <v>0</v>
      </c>
    </row>
    <row r="1193" spans="1:18" x14ac:dyDescent="0.25">
      <c r="A1193">
        <v>1191</v>
      </c>
      <c r="B1193">
        <f>ROUNDUP(Commercial_Industrial_Requirements[[#This Row],[Total Parking Spaces]]*0.2,0.1)</f>
        <v>239</v>
      </c>
      <c r="C1193">
        <f>ROUNDUP(Commercial_Industrial_Requirements[[#This Row],['# EV Capable Spaces]]*0.25,0.1)</f>
        <v>60</v>
      </c>
      <c r="E1193">
        <v>1191</v>
      </c>
      <c r="F1193">
        <f t="shared" si="115"/>
        <v>120</v>
      </c>
      <c r="G1193">
        <f t="shared" si="116"/>
        <v>298</v>
      </c>
      <c r="H1193">
        <v>0</v>
      </c>
      <c r="J1193">
        <v>1191</v>
      </c>
      <c r="K1193">
        <f t="shared" si="117"/>
        <v>120</v>
      </c>
      <c r="L1193">
        <f t="shared" si="118"/>
        <v>298</v>
      </c>
      <c r="M1193">
        <f t="shared" si="119"/>
        <v>60</v>
      </c>
      <c r="O1193" s="278">
        <v>1191</v>
      </c>
      <c r="P1193" s="278">
        <v>0</v>
      </c>
      <c r="Q1193" s="278">
        <f t="shared" si="120"/>
        <v>1191</v>
      </c>
      <c r="R1193" s="279">
        <v>0</v>
      </c>
    </row>
    <row r="1194" spans="1:18" x14ac:dyDescent="0.25">
      <c r="A1194">
        <v>1192</v>
      </c>
      <c r="B1194">
        <f>ROUNDUP(Commercial_Industrial_Requirements[[#This Row],[Total Parking Spaces]]*0.2,0.1)</f>
        <v>239</v>
      </c>
      <c r="C1194">
        <f>ROUNDUP(Commercial_Industrial_Requirements[[#This Row],['# EV Capable Spaces]]*0.25,0.1)</f>
        <v>60</v>
      </c>
      <c r="E1194">
        <v>1192</v>
      </c>
      <c r="F1194">
        <f t="shared" si="115"/>
        <v>120</v>
      </c>
      <c r="G1194">
        <f t="shared" si="116"/>
        <v>298</v>
      </c>
      <c r="H1194">
        <v>0</v>
      </c>
      <c r="J1194">
        <v>1192</v>
      </c>
      <c r="K1194">
        <f t="shared" si="117"/>
        <v>120</v>
      </c>
      <c r="L1194">
        <f t="shared" si="118"/>
        <v>298</v>
      </c>
      <c r="M1194">
        <f t="shared" si="119"/>
        <v>60</v>
      </c>
      <c r="O1194" s="278">
        <v>1192</v>
      </c>
      <c r="P1194" s="278">
        <v>0</v>
      </c>
      <c r="Q1194" s="278">
        <f t="shared" si="120"/>
        <v>1192</v>
      </c>
      <c r="R1194" s="279">
        <v>0</v>
      </c>
    </row>
    <row r="1195" spans="1:18" x14ac:dyDescent="0.25">
      <c r="A1195">
        <v>1193</v>
      </c>
      <c r="B1195">
        <f>ROUNDUP(Commercial_Industrial_Requirements[[#This Row],[Total Parking Spaces]]*0.2,0.1)</f>
        <v>239</v>
      </c>
      <c r="C1195">
        <f>ROUNDUP(Commercial_Industrial_Requirements[[#This Row],['# EV Capable Spaces]]*0.25,0.1)</f>
        <v>60</v>
      </c>
      <c r="E1195">
        <v>1193</v>
      </c>
      <c r="F1195">
        <f t="shared" si="115"/>
        <v>120</v>
      </c>
      <c r="G1195">
        <f t="shared" si="116"/>
        <v>299</v>
      </c>
      <c r="H1195">
        <v>0</v>
      </c>
      <c r="J1195">
        <v>1193</v>
      </c>
      <c r="K1195">
        <f t="shared" si="117"/>
        <v>120</v>
      </c>
      <c r="L1195">
        <f t="shared" si="118"/>
        <v>299</v>
      </c>
      <c r="M1195">
        <f t="shared" si="119"/>
        <v>60</v>
      </c>
      <c r="O1195" s="278">
        <v>1193</v>
      </c>
      <c r="P1195" s="278">
        <v>0</v>
      </c>
      <c r="Q1195" s="278">
        <f t="shared" si="120"/>
        <v>1193</v>
      </c>
      <c r="R1195" s="279">
        <v>0</v>
      </c>
    </row>
    <row r="1196" spans="1:18" x14ac:dyDescent="0.25">
      <c r="A1196">
        <v>1194</v>
      </c>
      <c r="B1196">
        <f>ROUNDUP(Commercial_Industrial_Requirements[[#This Row],[Total Parking Spaces]]*0.2,0.1)</f>
        <v>239</v>
      </c>
      <c r="C1196">
        <f>ROUNDUP(Commercial_Industrial_Requirements[[#This Row],['# EV Capable Spaces]]*0.25,0.1)</f>
        <v>60</v>
      </c>
      <c r="E1196">
        <v>1194</v>
      </c>
      <c r="F1196">
        <f t="shared" si="115"/>
        <v>120</v>
      </c>
      <c r="G1196">
        <f t="shared" si="116"/>
        <v>299</v>
      </c>
      <c r="H1196">
        <v>0</v>
      </c>
      <c r="J1196">
        <v>1194</v>
      </c>
      <c r="K1196">
        <f t="shared" si="117"/>
        <v>120</v>
      </c>
      <c r="L1196">
        <f t="shared" si="118"/>
        <v>299</v>
      </c>
      <c r="M1196">
        <f t="shared" si="119"/>
        <v>60</v>
      </c>
      <c r="O1196" s="278">
        <v>1194</v>
      </c>
      <c r="P1196" s="278">
        <v>0</v>
      </c>
      <c r="Q1196" s="278">
        <f t="shared" si="120"/>
        <v>1194</v>
      </c>
      <c r="R1196" s="279">
        <v>0</v>
      </c>
    </row>
    <row r="1197" spans="1:18" x14ac:dyDescent="0.25">
      <c r="A1197">
        <v>1195</v>
      </c>
      <c r="B1197">
        <f>ROUNDUP(Commercial_Industrial_Requirements[[#This Row],[Total Parking Spaces]]*0.2,0.1)</f>
        <v>239</v>
      </c>
      <c r="C1197">
        <f>ROUNDUP(Commercial_Industrial_Requirements[[#This Row],['# EV Capable Spaces]]*0.25,0.1)</f>
        <v>60</v>
      </c>
      <c r="E1197">
        <v>1195</v>
      </c>
      <c r="F1197">
        <f t="shared" ref="F1197:F1260" si="121">ROUNDUP(E1197*0.1,0.1)</f>
        <v>120</v>
      </c>
      <c r="G1197">
        <f t="shared" ref="G1197:G1260" si="122">ROUNDUP(E1197*0.25,0.1)</f>
        <v>299</v>
      </c>
      <c r="H1197">
        <v>0</v>
      </c>
      <c r="J1197">
        <v>1195</v>
      </c>
      <c r="K1197">
        <f t="shared" si="117"/>
        <v>120</v>
      </c>
      <c r="L1197">
        <f t="shared" si="118"/>
        <v>299</v>
      </c>
      <c r="M1197">
        <f t="shared" si="119"/>
        <v>60</v>
      </c>
      <c r="O1197" s="278">
        <v>1195</v>
      </c>
      <c r="P1197" s="278">
        <v>0</v>
      </c>
      <c r="Q1197" s="278">
        <f t="shared" si="120"/>
        <v>1195</v>
      </c>
      <c r="R1197" s="279">
        <v>0</v>
      </c>
    </row>
    <row r="1198" spans="1:18" x14ac:dyDescent="0.25">
      <c r="A1198">
        <v>1196</v>
      </c>
      <c r="B1198">
        <f>ROUNDUP(Commercial_Industrial_Requirements[[#This Row],[Total Parking Spaces]]*0.2,0.1)</f>
        <v>240</v>
      </c>
      <c r="C1198">
        <f>ROUNDUP(Commercial_Industrial_Requirements[[#This Row],['# EV Capable Spaces]]*0.25,0.1)</f>
        <v>60</v>
      </c>
      <c r="E1198">
        <v>1196</v>
      </c>
      <c r="F1198">
        <f t="shared" si="121"/>
        <v>120</v>
      </c>
      <c r="G1198">
        <f t="shared" si="122"/>
        <v>299</v>
      </c>
      <c r="H1198">
        <v>0</v>
      </c>
      <c r="J1198">
        <v>1196</v>
      </c>
      <c r="K1198">
        <f t="shared" si="117"/>
        <v>120</v>
      </c>
      <c r="L1198">
        <f t="shared" si="118"/>
        <v>299</v>
      </c>
      <c r="M1198">
        <f t="shared" si="119"/>
        <v>60</v>
      </c>
      <c r="O1198" s="278">
        <v>1196</v>
      </c>
      <c r="P1198" s="278">
        <v>0</v>
      </c>
      <c r="Q1198" s="278">
        <f t="shared" si="120"/>
        <v>1196</v>
      </c>
      <c r="R1198" s="279">
        <v>0</v>
      </c>
    </row>
    <row r="1199" spans="1:18" x14ac:dyDescent="0.25">
      <c r="A1199">
        <v>1197</v>
      </c>
      <c r="B1199">
        <f>ROUNDUP(Commercial_Industrial_Requirements[[#This Row],[Total Parking Spaces]]*0.2,0.1)</f>
        <v>240</v>
      </c>
      <c r="C1199">
        <f>ROUNDUP(Commercial_Industrial_Requirements[[#This Row],['# EV Capable Spaces]]*0.25,0.1)</f>
        <v>60</v>
      </c>
      <c r="E1199">
        <v>1197</v>
      </c>
      <c r="F1199">
        <f t="shared" si="121"/>
        <v>120</v>
      </c>
      <c r="G1199">
        <f t="shared" si="122"/>
        <v>300</v>
      </c>
      <c r="H1199">
        <v>0</v>
      </c>
      <c r="J1199">
        <v>1197</v>
      </c>
      <c r="K1199">
        <f t="shared" si="117"/>
        <v>120</v>
      </c>
      <c r="L1199">
        <f t="shared" si="118"/>
        <v>300</v>
      </c>
      <c r="M1199">
        <f t="shared" si="119"/>
        <v>60</v>
      </c>
      <c r="O1199" s="278">
        <v>1197</v>
      </c>
      <c r="P1199" s="278">
        <v>0</v>
      </c>
      <c r="Q1199" s="278">
        <f t="shared" si="120"/>
        <v>1197</v>
      </c>
      <c r="R1199" s="279">
        <v>0</v>
      </c>
    </row>
    <row r="1200" spans="1:18" x14ac:dyDescent="0.25">
      <c r="A1200">
        <v>1198</v>
      </c>
      <c r="B1200">
        <f>ROUNDUP(Commercial_Industrial_Requirements[[#This Row],[Total Parking Spaces]]*0.2,0.1)</f>
        <v>240</v>
      </c>
      <c r="C1200">
        <f>ROUNDUP(Commercial_Industrial_Requirements[[#This Row],['# EV Capable Spaces]]*0.25,0.1)</f>
        <v>60</v>
      </c>
      <c r="E1200">
        <v>1198</v>
      </c>
      <c r="F1200">
        <f t="shared" si="121"/>
        <v>120</v>
      </c>
      <c r="G1200">
        <f t="shared" si="122"/>
        <v>300</v>
      </c>
      <c r="H1200">
        <v>0</v>
      </c>
      <c r="J1200">
        <v>1198</v>
      </c>
      <c r="K1200">
        <f t="shared" si="117"/>
        <v>120</v>
      </c>
      <c r="L1200">
        <f t="shared" si="118"/>
        <v>300</v>
      </c>
      <c r="M1200">
        <f t="shared" si="119"/>
        <v>60</v>
      </c>
      <c r="O1200" s="278">
        <v>1198</v>
      </c>
      <c r="P1200" s="278">
        <v>0</v>
      </c>
      <c r="Q1200" s="278">
        <f t="shared" si="120"/>
        <v>1198</v>
      </c>
      <c r="R1200" s="279">
        <v>0</v>
      </c>
    </row>
    <row r="1201" spans="1:18" x14ac:dyDescent="0.25">
      <c r="A1201">
        <v>1199</v>
      </c>
      <c r="B1201">
        <f>ROUNDUP(Commercial_Industrial_Requirements[[#This Row],[Total Parking Spaces]]*0.2,0.1)</f>
        <v>240</v>
      </c>
      <c r="C1201">
        <f>ROUNDUP(Commercial_Industrial_Requirements[[#This Row],['# EV Capable Spaces]]*0.25,0.1)</f>
        <v>60</v>
      </c>
      <c r="E1201">
        <v>1199</v>
      </c>
      <c r="F1201">
        <f t="shared" si="121"/>
        <v>120</v>
      </c>
      <c r="G1201">
        <f t="shared" si="122"/>
        <v>300</v>
      </c>
      <c r="H1201">
        <v>0</v>
      </c>
      <c r="J1201">
        <v>1199</v>
      </c>
      <c r="K1201">
        <f t="shared" si="117"/>
        <v>120</v>
      </c>
      <c r="L1201">
        <f t="shared" si="118"/>
        <v>300</v>
      </c>
      <c r="M1201">
        <f t="shared" si="119"/>
        <v>60</v>
      </c>
      <c r="O1201" s="278">
        <v>1199</v>
      </c>
      <c r="P1201" s="278">
        <v>0</v>
      </c>
      <c r="Q1201" s="278">
        <f t="shared" si="120"/>
        <v>1199</v>
      </c>
      <c r="R1201" s="279">
        <v>0</v>
      </c>
    </row>
    <row r="1202" spans="1:18" x14ac:dyDescent="0.25">
      <c r="A1202">
        <v>1200</v>
      </c>
      <c r="B1202">
        <f>ROUNDUP(Commercial_Industrial_Requirements[[#This Row],[Total Parking Spaces]]*0.2,0.1)</f>
        <v>240</v>
      </c>
      <c r="C1202">
        <f>ROUNDUP(Commercial_Industrial_Requirements[[#This Row],['# EV Capable Spaces]]*0.25,0.1)</f>
        <v>60</v>
      </c>
      <c r="E1202">
        <v>1200</v>
      </c>
      <c r="F1202">
        <f t="shared" si="121"/>
        <v>120</v>
      </c>
      <c r="G1202">
        <f t="shared" si="122"/>
        <v>300</v>
      </c>
      <c r="H1202">
        <v>0</v>
      </c>
      <c r="J1202">
        <v>1200</v>
      </c>
      <c r="K1202">
        <f t="shared" si="117"/>
        <v>120</v>
      </c>
      <c r="L1202">
        <f t="shared" si="118"/>
        <v>300</v>
      </c>
      <c r="M1202">
        <f t="shared" si="119"/>
        <v>60</v>
      </c>
      <c r="O1202" s="278">
        <v>1200</v>
      </c>
      <c r="P1202" s="278">
        <v>0</v>
      </c>
      <c r="Q1202" s="278">
        <f t="shared" si="120"/>
        <v>1200</v>
      </c>
      <c r="R1202" s="279">
        <v>0</v>
      </c>
    </row>
    <row r="1203" spans="1:18" x14ac:dyDescent="0.25">
      <c r="A1203">
        <v>1201</v>
      </c>
      <c r="B1203">
        <f>ROUNDUP(Commercial_Industrial_Requirements[[#This Row],[Total Parking Spaces]]*0.2,0.1)</f>
        <v>241</v>
      </c>
      <c r="C1203">
        <f>ROUNDUP(Commercial_Industrial_Requirements[[#This Row],['# EV Capable Spaces]]*0.25,0.1)</f>
        <v>61</v>
      </c>
      <c r="E1203">
        <v>1201</v>
      </c>
      <c r="F1203">
        <f t="shared" si="121"/>
        <v>121</v>
      </c>
      <c r="G1203">
        <f t="shared" si="122"/>
        <v>301</v>
      </c>
      <c r="H1203">
        <v>0</v>
      </c>
      <c r="J1203">
        <v>1201</v>
      </c>
      <c r="K1203">
        <f t="shared" si="117"/>
        <v>121</v>
      </c>
      <c r="L1203">
        <f t="shared" si="118"/>
        <v>301</v>
      </c>
      <c r="M1203">
        <f t="shared" si="119"/>
        <v>61</v>
      </c>
      <c r="O1203" s="278">
        <v>1201</v>
      </c>
      <c r="P1203" s="278">
        <v>0</v>
      </c>
      <c r="Q1203" s="278">
        <f t="shared" si="120"/>
        <v>1201</v>
      </c>
      <c r="R1203" s="279">
        <v>0</v>
      </c>
    </row>
    <row r="1204" spans="1:18" x14ac:dyDescent="0.25">
      <c r="A1204">
        <v>1202</v>
      </c>
      <c r="B1204">
        <f>ROUNDUP(Commercial_Industrial_Requirements[[#This Row],[Total Parking Spaces]]*0.2,0.1)</f>
        <v>241</v>
      </c>
      <c r="C1204">
        <f>ROUNDUP(Commercial_Industrial_Requirements[[#This Row],['# EV Capable Spaces]]*0.25,0.1)</f>
        <v>61</v>
      </c>
      <c r="E1204">
        <v>1202</v>
      </c>
      <c r="F1204">
        <f t="shared" si="121"/>
        <v>121</v>
      </c>
      <c r="G1204">
        <f t="shared" si="122"/>
        <v>301</v>
      </c>
      <c r="H1204">
        <v>0</v>
      </c>
      <c r="J1204">
        <v>1202</v>
      </c>
      <c r="K1204">
        <f t="shared" si="117"/>
        <v>121</v>
      </c>
      <c r="L1204">
        <f t="shared" si="118"/>
        <v>301</v>
      </c>
      <c r="M1204">
        <f t="shared" si="119"/>
        <v>61</v>
      </c>
      <c r="O1204" s="278">
        <v>1202</v>
      </c>
      <c r="P1204" s="278">
        <v>0</v>
      </c>
      <c r="Q1204" s="278">
        <f t="shared" si="120"/>
        <v>1202</v>
      </c>
      <c r="R1204" s="279">
        <v>0</v>
      </c>
    </row>
    <row r="1205" spans="1:18" x14ac:dyDescent="0.25">
      <c r="A1205">
        <v>1203</v>
      </c>
      <c r="B1205">
        <f>ROUNDUP(Commercial_Industrial_Requirements[[#This Row],[Total Parking Spaces]]*0.2,0.1)</f>
        <v>241</v>
      </c>
      <c r="C1205">
        <f>ROUNDUP(Commercial_Industrial_Requirements[[#This Row],['# EV Capable Spaces]]*0.25,0.1)</f>
        <v>61</v>
      </c>
      <c r="E1205">
        <v>1203</v>
      </c>
      <c r="F1205">
        <f t="shared" si="121"/>
        <v>121</v>
      </c>
      <c r="G1205">
        <f t="shared" si="122"/>
        <v>301</v>
      </c>
      <c r="H1205">
        <v>0</v>
      </c>
      <c r="J1205">
        <v>1203</v>
      </c>
      <c r="K1205">
        <f t="shared" si="117"/>
        <v>121</v>
      </c>
      <c r="L1205">
        <f t="shared" si="118"/>
        <v>301</v>
      </c>
      <c r="M1205">
        <f t="shared" si="119"/>
        <v>61</v>
      </c>
      <c r="O1205" s="278">
        <v>1203</v>
      </c>
      <c r="P1205" s="278">
        <v>0</v>
      </c>
      <c r="Q1205" s="278">
        <f t="shared" si="120"/>
        <v>1203</v>
      </c>
      <c r="R1205" s="279">
        <v>0</v>
      </c>
    </row>
    <row r="1206" spans="1:18" x14ac:dyDescent="0.25">
      <c r="A1206">
        <v>1204</v>
      </c>
      <c r="B1206">
        <f>ROUNDUP(Commercial_Industrial_Requirements[[#This Row],[Total Parking Spaces]]*0.2,0.1)</f>
        <v>241</v>
      </c>
      <c r="C1206">
        <f>ROUNDUP(Commercial_Industrial_Requirements[[#This Row],['# EV Capable Spaces]]*0.25,0.1)</f>
        <v>61</v>
      </c>
      <c r="E1206">
        <v>1204</v>
      </c>
      <c r="F1206">
        <f t="shared" si="121"/>
        <v>121</v>
      </c>
      <c r="G1206">
        <f t="shared" si="122"/>
        <v>301</v>
      </c>
      <c r="H1206">
        <v>0</v>
      </c>
      <c r="J1206">
        <v>1204</v>
      </c>
      <c r="K1206">
        <f t="shared" si="117"/>
        <v>121</v>
      </c>
      <c r="L1206">
        <f t="shared" si="118"/>
        <v>301</v>
      </c>
      <c r="M1206">
        <f t="shared" si="119"/>
        <v>61</v>
      </c>
      <c r="O1206" s="278">
        <v>1204</v>
      </c>
      <c r="P1206" s="278">
        <v>0</v>
      </c>
      <c r="Q1206" s="278">
        <f t="shared" si="120"/>
        <v>1204</v>
      </c>
      <c r="R1206" s="279">
        <v>0</v>
      </c>
    </row>
    <row r="1207" spans="1:18" x14ac:dyDescent="0.25">
      <c r="A1207">
        <v>1205</v>
      </c>
      <c r="B1207">
        <f>ROUNDUP(Commercial_Industrial_Requirements[[#This Row],[Total Parking Spaces]]*0.2,0.1)</f>
        <v>241</v>
      </c>
      <c r="C1207">
        <f>ROUNDUP(Commercial_Industrial_Requirements[[#This Row],['# EV Capable Spaces]]*0.25,0.1)</f>
        <v>61</v>
      </c>
      <c r="E1207">
        <v>1205</v>
      </c>
      <c r="F1207">
        <f t="shared" si="121"/>
        <v>121</v>
      </c>
      <c r="G1207">
        <f t="shared" si="122"/>
        <v>302</v>
      </c>
      <c r="H1207">
        <v>0</v>
      </c>
      <c r="J1207">
        <v>1205</v>
      </c>
      <c r="K1207">
        <f t="shared" si="117"/>
        <v>121</v>
      </c>
      <c r="L1207">
        <f t="shared" si="118"/>
        <v>302</v>
      </c>
      <c r="M1207">
        <f t="shared" si="119"/>
        <v>61</v>
      </c>
      <c r="O1207" s="278">
        <v>1205</v>
      </c>
      <c r="P1207" s="278">
        <v>0</v>
      </c>
      <c r="Q1207" s="278">
        <f t="shared" si="120"/>
        <v>1205</v>
      </c>
      <c r="R1207" s="279">
        <v>0</v>
      </c>
    </row>
    <row r="1208" spans="1:18" x14ac:dyDescent="0.25">
      <c r="A1208">
        <v>1206</v>
      </c>
      <c r="B1208">
        <f>ROUNDUP(Commercial_Industrial_Requirements[[#This Row],[Total Parking Spaces]]*0.2,0.1)</f>
        <v>242</v>
      </c>
      <c r="C1208">
        <f>ROUNDUP(Commercial_Industrial_Requirements[[#This Row],['# EV Capable Spaces]]*0.25,0.1)</f>
        <v>61</v>
      </c>
      <c r="E1208">
        <v>1206</v>
      </c>
      <c r="F1208">
        <f t="shared" si="121"/>
        <v>121</v>
      </c>
      <c r="G1208">
        <f t="shared" si="122"/>
        <v>302</v>
      </c>
      <c r="H1208">
        <v>0</v>
      </c>
      <c r="J1208">
        <v>1206</v>
      </c>
      <c r="K1208">
        <f t="shared" si="117"/>
        <v>121</v>
      </c>
      <c r="L1208">
        <f t="shared" si="118"/>
        <v>302</v>
      </c>
      <c r="M1208">
        <f t="shared" si="119"/>
        <v>61</v>
      </c>
      <c r="O1208" s="278">
        <v>1206</v>
      </c>
      <c r="P1208" s="278">
        <v>0</v>
      </c>
      <c r="Q1208" s="278">
        <f t="shared" si="120"/>
        <v>1206</v>
      </c>
      <c r="R1208" s="279">
        <v>0</v>
      </c>
    </row>
    <row r="1209" spans="1:18" x14ac:dyDescent="0.25">
      <c r="A1209">
        <v>1207</v>
      </c>
      <c r="B1209">
        <f>ROUNDUP(Commercial_Industrial_Requirements[[#This Row],[Total Parking Spaces]]*0.2,0.1)</f>
        <v>242</v>
      </c>
      <c r="C1209">
        <f>ROUNDUP(Commercial_Industrial_Requirements[[#This Row],['# EV Capable Spaces]]*0.25,0.1)</f>
        <v>61</v>
      </c>
      <c r="E1209">
        <v>1207</v>
      </c>
      <c r="F1209">
        <f t="shared" si="121"/>
        <v>121</v>
      </c>
      <c r="G1209">
        <f t="shared" si="122"/>
        <v>302</v>
      </c>
      <c r="H1209">
        <v>0</v>
      </c>
      <c r="J1209">
        <v>1207</v>
      </c>
      <c r="K1209">
        <f t="shared" si="117"/>
        <v>121</v>
      </c>
      <c r="L1209">
        <f t="shared" si="118"/>
        <v>302</v>
      </c>
      <c r="M1209">
        <f t="shared" si="119"/>
        <v>61</v>
      </c>
      <c r="O1209" s="278">
        <v>1207</v>
      </c>
      <c r="P1209" s="278">
        <v>0</v>
      </c>
      <c r="Q1209" s="278">
        <f t="shared" si="120"/>
        <v>1207</v>
      </c>
      <c r="R1209" s="279">
        <v>0</v>
      </c>
    </row>
    <row r="1210" spans="1:18" x14ac:dyDescent="0.25">
      <c r="A1210">
        <v>1208</v>
      </c>
      <c r="B1210">
        <f>ROUNDUP(Commercial_Industrial_Requirements[[#This Row],[Total Parking Spaces]]*0.2,0.1)</f>
        <v>242</v>
      </c>
      <c r="C1210">
        <f>ROUNDUP(Commercial_Industrial_Requirements[[#This Row],['# EV Capable Spaces]]*0.25,0.1)</f>
        <v>61</v>
      </c>
      <c r="E1210">
        <v>1208</v>
      </c>
      <c r="F1210">
        <f t="shared" si="121"/>
        <v>121</v>
      </c>
      <c r="G1210">
        <f t="shared" si="122"/>
        <v>302</v>
      </c>
      <c r="H1210">
        <v>0</v>
      </c>
      <c r="J1210">
        <v>1208</v>
      </c>
      <c r="K1210">
        <f t="shared" si="117"/>
        <v>121</v>
      </c>
      <c r="L1210">
        <f t="shared" si="118"/>
        <v>302</v>
      </c>
      <c r="M1210">
        <f t="shared" si="119"/>
        <v>61</v>
      </c>
      <c r="O1210" s="278">
        <v>1208</v>
      </c>
      <c r="P1210" s="278">
        <v>0</v>
      </c>
      <c r="Q1210" s="278">
        <f t="shared" si="120"/>
        <v>1208</v>
      </c>
      <c r="R1210" s="279">
        <v>0</v>
      </c>
    </row>
    <row r="1211" spans="1:18" x14ac:dyDescent="0.25">
      <c r="A1211">
        <v>1209</v>
      </c>
      <c r="B1211">
        <f>ROUNDUP(Commercial_Industrial_Requirements[[#This Row],[Total Parking Spaces]]*0.2,0.1)</f>
        <v>242</v>
      </c>
      <c r="C1211">
        <f>ROUNDUP(Commercial_Industrial_Requirements[[#This Row],['# EV Capable Spaces]]*0.25,0.1)</f>
        <v>61</v>
      </c>
      <c r="E1211">
        <v>1209</v>
      </c>
      <c r="F1211">
        <f t="shared" si="121"/>
        <v>121</v>
      </c>
      <c r="G1211">
        <f t="shared" si="122"/>
        <v>303</v>
      </c>
      <c r="H1211">
        <v>0</v>
      </c>
      <c r="J1211">
        <v>1209</v>
      </c>
      <c r="K1211">
        <f t="shared" si="117"/>
        <v>121</v>
      </c>
      <c r="L1211">
        <f t="shared" si="118"/>
        <v>303</v>
      </c>
      <c r="M1211">
        <f t="shared" si="119"/>
        <v>61</v>
      </c>
      <c r="O1211" s="278">
        <v>1209</v>
      </c>
      <c r="P1211" s="278">
        <v>0</v>
      </c>
      <c r="Q1211" s="278">
        <f t="shared" si="120"/>
        <v>1209</v>
      </c>
      <c r="R1211" s="279">
        <v>0</v>
      </c>
    </row>
    <row r="1212" spans="1:18" x14ac:dyDescent="0.25">
      <c r="A1212">
        <v>1210</v>
      </c>
      <c r="B1212">
        <f>ROUNDUP(Commercial_Industrial_Requirements[[#This Row],[Total Parking Spaces]]*0.2,0.1)</f>
        <v>242</v>
      </c>
      <c r="C1212">
        <f>ROUNDUP(Commercial_Industrial_Requirements[[#This Row],['# EV Capable Spaces]]*0.25,0.1)</f>
        <v>61</v>
      </c>
      <c r="E1212">
        <v>1210</v>
      </c>
      <c r="F1212">
        <f t="shared" si="121"/>
        <v>121</v>
      </c>
      <c r="G1212">
        <f t="shared" si="122"/>
        <v>303</v>
      </c>
      <c r="H1212">
        <v>0</v>
      </c>
      <c r="J1212">
        <v>1210</v>
      </c>
      <c r="K1212">
        <f t="shared" si="117"/>
        <v>121</v>
      </c>
      <c r="L1212">
        <f t="shared" si="118"/>
        <v>303</v>
      </c>
      <c r="M1212">
        <f t="shared" si="119"/>
        <v>61</v>
      </c>
      <c r="O1212" s="278">
        <v>1210</v>
      </c>
      <c r="P1212" s="278">
        <v>0</v>
      </c>
      <c r="Q1212" s="278">
        <f t="shared" si="120"/>
        <v>1210</v>
      </c>
      <c r="R1212" s="279">
        <v>0</v>
      </c>
    </row>
    <row r="1213" spans="1:18" x14ac:dyDescent="0.25">
      <c r="A1213">
        <v>1211</v>
      </c>
      <c r="B1213">
        <f>ROUNDUP(Commercial_Industrial_Requirements[[#This Row],[Total Parking Spaces]]*0.2,0.1)</f>
        <v>243</v>
      </c>
      <c r="C1213">
        <f>ROUNDUP(Commercial_Industrial_Requirements[[#This Row],['# EV Capable Spaces]]*0.25,0.1)</f>
        <v>61</v>
      </c>
      <c r="E1213">
        <v>1211</v>
      </c>
      <c r="F1213">
        <f t="shared" si="121"/>
        <v>122</v>
      </c>
      <c r="G1213">
        <f t="shared" si="122"/>
        <v>303</v>
      </c>
      <c r="H1213">
        <v>0</v>
      </c>
      <c r="J1213">
        <v>1211</v>
      </c>
      <c r="K1213">
        <f t="shared" si="117"/>
        <v>122</v>
      </c>
      <c r="L1213">
        <f t="shared" si="118"/>
        <v>303</v>
      </c>
      <c r="M1213">
        <f t="shared" si="119"/>
        <v>61</v>
      </c>
      <c r="O1213" s="278">
        <v>1211</v>
      </c>
      <c r="P1213" s="278">
        <v>0</v>
      </c>
      <c r="Q1213" s="278">
        <f t="shared" si="120"/>
        <v>1211</v>
      </c>
      <c r="R1213" s="279">
        <v>0</v>
      </c>
    </row>
    <row r="1214" spans="1:18" x14ac:dyDescent="0.25">
      <c r="A1214">
        <v>1212</v>
      </c>
      <c r="B1214">
        <f>ROUNDUP(Commercial_Industrial_Requirements[[#This Row],[Total Parking Spaces]]*0.2,0.1)</f>
        <v>243</v>
      </c>
      <c r="C1214">
        <f>ROUNDUP(Commercial_Industrial_Requirements[[#This Row],['# EV Capable Spaces]]*0.25,0.1)</f>
        <v>61</v>
      </c>
      <c r="E1214">
        <v>1212</v>
      </c>
      <c r="F1214">
        <f t="shared" si="121"/>
        <v>122</v>
      </c>
      <c r="G1214">
        <f t="shared" si="122"/>
        <v>303</v>
      </c>
      <c r="H1214">
        <v>0</v>
      </c>
      <c r="J1214">
        <v>1212</v>
      </c>
      <c r="K1214">
        <f t="shared" si="117"/>
        <v>122</v>
      </c>
      <c r="L1214">
        <f t="shared" si="118"/>
        <v>303</v>
      </c>
      <c r="M1214">
        <f t="shared" si="119"/>
        <v>61</v>
      </c>
      <c r="O1214" s="278">
        <v>1212</v>
      </c>
      <c r="P1214" s="278">
        <v>0</v>
      </c>
      <c r="Q1214" s="278">
        <f t="shared" si="120"/>
        <v>1212</v>
      </c>
      <c r="R1214" s="279">
        <v>0</v>
      </c>
    </row>
    <row r="1215" spans="1:18" x14ac:dyDescent="0.25">
      <c r="A1215">
        <v>1213</v>
      </c>
      <c r="B1215">
        <f>ROUNDUP(Commercial_Industrial_Requirements[[#This Row],[Total Parking Spaces]]*0.2,0.1)</f>
        <v>243</v>
      </c>
      <c r="C1215">
        <f>ROUNDUP(Commercial_Industrial_Requirements[[#This Row],['# EV Capable Spaces]]*0.25,0.1)</f>
        <v>61</v>
      </c>
      <c r="E1215">
        <v>1213</v>
      </c>
      <c r="F1215">
        <f t="shared" si="121"/>
        <v>122</v>
      </c>
      <c r="G1215">
        <f t="shared" si="122"/>
        <v>304</v>
      </c>
      <c r="H1215">
        <v>0</v>
      </c>
      <c r="J1215">
        <v>1213</v>
      </c>
      <c r="K1215">
        <f t="shared" si="117"/>
        <v>122</v>
      </c>
      <c r="L1215">
        <f t="shared" si="118"/>
        <v>304</v>
      </c>
      <c r="M1215">
        <f t="shared" si="119"/>
        <v>61</v>
      </c>
      <c r="O1215" s="278">
        <v>1213</v>
      </c>
      <c r="P1215" s="278">
        <v>0</v>
      </c>
      <c r="Q1215" s="278">
        <f t="shared" si="120"/>
        <v>1213</v>
      </c>
      <c r="R1215" s="279">
        <v>0</v>
      </c>
    </row>
    <row r="1216" spans="1:18" x14ac:dyDescent="0.25">
      <c r="A1216">
        <v>1214</v>
      </c>
      <c r="B1216">
        <f>ROUNDUP(Commercial_Industrial_Requirements[[#This Row],[Total Parking Spaces]]*0.2,0.1)</f>
        <v>243</v>
      </c>
      <c r="C1216">
        <f>ROUNDUP(Commercial_Industrial_Requirements[[#This Row],['# EV Capable Spaces]]*0.25,0.1)</f>
        <v>61</v>
      </c>
      <c r="E1216">
        <v>1214</v>
      </c>
      <c r="F1216">
        <f t="shared" si="121"/>
        <v>122</v>
      </c>
      <c r="G1216">
        <f t="shared" si="122"/>
        <v>304</v>
      </c>
      <c r="H1216">
        <v>0</v>
      </c>
      <c r="J1216">
        <v>1214</v>
      </c>
      <c r="K1216">
        <f t="shared" si="117"/>
        <v>122</v>
      </c>
      <c r="L1216">
        <f t="shared" si="118"/>
        <v>304</v>
      </c>
      <c r="M1216">
        <f t="shared" si="119"/>
        <v>61</v>
      </c>
      <c r="O1216" s="278">
        <v>1214</v>
      </c>
      <c r="P1216" s="278">
        <v>0</v>
      </c>
      <c r="Q1216" s="278">
        <f t="shared" si="120"/>
        <v>1214</v>
      </c>
      <c r="R1216" s="279">
        <v>0</v>
      </c>
    </row>
    <row r="1217" spans="1:18" x14ac:dyDescent="0.25">
      <c r="A1217">
        <v>1215</v>
      </c>
      <c r="B1217">
        <f>ROUNDUP(Commercial_Industrial_Requirements[[#This Row],[Total Parking Spaces]]*0.2,0.1)</f>
        <v>243</v>
      </c>
      <c r="C1217">
        <f>ROUNDUP(Commercial_Industrial_Requirements[[#This Row],['# EV Capable Spaces]]*0.25,0.1)</f>
        <v>61</v>
      </c>
      <c r="E1217">
        <v>1215</v>
      </c>
      <c r="F1217">
        <f t="shared" si="121"/>
        <v>122</v>
      </c>
      <c r="G1217">
        <f t="shared" si="122"/>
        <v>304</v>
      </c>
      <c r="H1217">
        <v>0</v>
      </c>
      <c r="J1217">
        <v>1215</v>
      </c>
      <c r="K1217">
        <f t="shared" si="117"/>
        <v>122</v>
      </c>
      <c r="L1217">
        <f t="shared" si="118"/>
        <v>304</v>
      </c>
      <c r="M1217">
        <f t="shared" si="119"/>
        <v>61</v>
      </c>
      <c r="O1217" s="278">
        <v>1215</v>
      </c>
      <c r="P1217" s="278">
        <v>0</v>
      </c>
      <c r="Q1217" s="278">
        <f t="shared" si="120"/>
        <v>1215</v>
      </c>
      <c r="R1217" s="279">
        <v>0</v>
      </c>
    </row>
    <row r="1218" spans="1:18" x14ac:dyDescent="0.25">
      <c r="A1218">
        <v>1216</v>
      </c>
      <c r="B1218">
        <f>ROUNDUP(Commercial_Industrial_Requirements[[#This Row],[Total Parking Spaces]]*0.2,0.1)</f>
        <v>244</v>
      </c>
      <c r="C1218">
        <f>ROUNDUP(Commercial_Industrial_Requirements[[#This Row],['# EV Capable Spaces]]*0.25,0.1)</f>
        <v>61</v>
      </c>
      <c r="E1218">
        <v>1216</v>
      </c>
      <c r="F1218">
        <f t="shared" si="121"/>
        <v>122</v>
      </c>
      <c r="G1218">
        <f t="shared" si="122"/>
        <v>304</v>
      </c>
      <c r="H1218">
        <v>0</v>
      </c>
      <c r="J1218">
        <v>1216</v>
      </c>
      <c r="K1218">
        <f t="shared" si="117"/>
        <v>122</v>
      </c>
      <c r="L1218">
        <f t="shared" si="118"/>
        <v>304</v>
      </c>
      <c r="M1218">
        <f t="shared" si="119"/>
        <v>61</v>
      </c>
      <c r="O1218" s="278">
        <v>1216</v>
      </c>
      <c r="P1218" s="278">
        <v>0</v>
      </c>
      <c r="Q1218" s="278">
        <f t="shared" si="120"/>
        <v>1216</v>
      </c>
      <c r="R1218" s="279">
        <v>0</v>
      </c>
    </row>
    <row r="1219" spans="1:18" x14ac:dyDescent="0.25">
      <c r="A1219">
        <v>1217</v>
      </c>
      <c r="B1219">
        <f>ROUNDUP(Commercial_Industrial_Requirements[[#This Row],[Total Parking Spaces]]*0.2,0.1)</f>
        <v>244</v>
      </c>
      <c r="C1219">
        <f>ROUNDUP(Commercial_Industrial_Requirements[[#This Row],['# EV Capable Spaces]]*0.25,0.1)</f>
        <v>61</v>
      </c>
      <c r="E1219">
        <v>1217</v>
      </c>
      <c r="F1219">
        <f t="shared" si="121"/>
        <v>122</v>
      </c>
      <c r="G1219">
        <f t="shared" si="122"/>
        <v>305</v>
      </c>
      <c r="H1219">
        <v>0</v>
      </c>
      <c r="J1219">
        <v>1217</v>
      </c>
      <c r="K1219">
        <f t="shared" si="117"/>
        <v>122</v>
      </c>
      <c r="L1219">
        <f t="shared" si="118"/>
        <v>305</v>
      </c>
      <c r="M1219">
        <f t="shared" si="119"/>
        <v>61</v>
      </c>
      <c r="O1219" s="278">
        <v>1217</v>
      </c>
      <c r="P1219" s="278">
        <v>0</v>
      </c>
      <c r="Q1219" s="278">
        <f t="shared" si="120"/>
        <v>1217</v>
      </c>
      <c r="R1219" s="279">
        <v>0</v>
      </c>
    </row>
    <row r="1220" spans="1:18" x14ac:dyDescent="0.25">
      <c r="A1220">
        <v>1218</v>
      </c>
      <c r="B1220">
        <f>ROUNDUP(Commercial_Industrial_Requirements[[#This Row],[Total Parking Spaces]]*0.2,0.1)</f>
        <v>244</v>
      </c>
      <c r="C1220">
        <f>ROUNDUP(Commercial_Industrial_Requirements[[#This Row],['# EV Capable Spaces]]*0.25,0.1)</f>
        <v>61</v>
      </c>
      <c r="E1220">
        <v>1218</v>
      </c>
      <c r="F1220">
        <f t="shared" si="121"/>
        <v>122</v>
      </c>
      <c r="G1220">
        <f t="shared" si="122"/>
        <v>305</v>
      </c>
      <c r="H1220">
        <v>0</v>
      </c>
      <c r="J1220">
        <v>1218</v>
      </c>
      <c r="K1220">
        <f t="shared" si="117"/>
        <v>122</v>
      </c>
      <c r="L1220">
        <f t="shared" si="118"/>
        <v>305</v>
      </c>
      <c r="M1220">
        <f t="shared" si="119"/>
        <v>61</v>
      </c>
      <c r="O1220" s="278">
        <v>1218</v>
      </c>
      <c r="P1220" s="278">
        <v>0</v>
      </c>
      <c r="Q1220" s="278">
        <f t="shared" si="120"/>
        <v>1218</v>
      </c>
      <c r="R1220" s="279">
        <v>0</v>
      </c>
    </row>
    <row r="1221" spans="1:18" x14ac:dyDescent="0.25">
      <c r="A1221">
        <v>1219</v>
      </c>
      <c r="B1221">
        <f>ROUNDUP(Commercial_Industrial_Requirements[[#This Row],[Total Parking Spaces]]*0.2,0.1)</f>
        <v>244</v>
      </c>
      <c r="C1221">
        <f>ROUNDUP(Commercial_Industrial_Requirements[[#This Row],['# EV Capable Spaces]]*0.25,0.1)</f>
        <v>61</v>
      </c>
      <c r="E1221">
        <v>1219</v>
      </c>
      <c r="F1221">
        <f t="shared" si="121"/>
        <v>122</v>
      </c>
      <c r="G1221">
        <f t="shared" si="122"/>
        <v>305</v>
      </c>
      <c r="H1221">
        <v>0</v>
      </c>
      <c r="J1221">
        <v>1219</v>
      </c>
      <c r="K1221">
        <f t="shared" si="117"/>
        <v>122</v>
      </c>
      <c r="L1221">
        <f t="shared" si="118"/>
        <v>305</v>
      </c>
      <c r="M1221">
        <f t="shared" si="119"/>
        <v>61</v>
      </c>
      <c r="O1221" s="278">
        <v>1219</v>
      </c>
      <c r="P1221" s="278">
        <v>0</v>
      </c>
      <c r="Q1221" s="278">
        <f t="shared" si="120"/>
        <v>1219</v>
      </c>
      <c r="R1221" s="279">
        <v>0</v>
      </c>
    </row>
    <row r="1222" spans="1:18" x14ac:dyDescent="0.25">
      <c r="A1222">
        <v>1220</v>
      </c>
      <c r="B1222">
        <f>ROUNDUP(Commercial_Industrial_Requirements[[#This Row],[Total Parking Spaces]]*0.2,0.1)</f>
        <v>244</v>
      </c>
      <c r="C1222">
        <f>ROUNDUP(Commercial_Industrial_Requirements[[#This Row],['# EV Capable Spaces]]*0.25,0.1)</f>
        <v>61</v>
      </c>
      <c r="E1222">
        <v>1220</v>
      </c>
      <c r="F1222">
        <f t="shared" si="121"/>
        <v>122</v>
      </c>
      <c r="G1222">
        <f t="shared" si="122"/>
        <v>305</v>
      </c>
      <c r="H1222">
        <v>0</v>
      </c>
      <c r="J1222">
        <v>1220</v>
      </c>
      <c r="K1222">
        <f t="shared" si="117"/>
        <v>122</v>
      </c>
      <c r="L1222">
        <f t="shared" si="118"/>
        <v>305</v>
      </c>
      <c r="M1222">
        <f t="shared" si="119"/>
        <v>61</v>
      </c>
      <c r="O1222" s="278">
        <v>1220</v>
      </c>
      <c r="P1222" s="278">
        <v>0</v>
      </c>
      <c r="Q1222" s="278">
        <f t="shared" si="120"/>
        <v>1220</v>
      </c>
      <c r="R1222" s="279">
        <v>0</v>
      </c>
    </row>
    <row r="1223" spans="1:18" x14ac:dyDescent="0.25">
      <c r="A1223">
        <v>1221</v>
      </c>
      <c r="B1223">
        <f>ROUNDUP(Commercial_Industrial_Requirements[[#This Row],[Total Parking Spaces]]*0.2,0.1)</f>
        <v>245</v>
      </c>
      <c r="C1223">
        <f>ROUNDUP(Commercial_Industrial_Requirements[[#This Row],['# EV Capable Spaces]]*0.25,0.1)</f>
        <v>62</v>
      </c>
      <c r="E1223">
        <v>1221</v>
      </c>
      <c r="F1223">
        <f t="shared" si="121"/>
        <v>123</v>
      </c>
      <c r="G1223">
        <f t="shared" si="122"/>
        <v>306</v>
      </c>
      <c r="H1223">
        <v>0</v>
      </c>
      <c r="J1223">
        <v>1221</v>
      </c>
      <c r="K1223">
        <f t="shared" si="117"/>
        <v>123</v>
      </c>
      <c r="L1223">
        <f t="shared" si="118"/>
        <v>306</v>
      </c>
      <c r="M1223">
        <f t="shared" si="119"/>
        <v>62</v>
      </c>
      <c r="O1223" s="278">
        <v>1221</v>
      </c>
      <c r="P1223" s="278">
        <v>0</v>
      </c>
      <c r="Q1223" s="278">
        <f t="shared" si="120"/>
        <v>1221</v>
      </c>
      <c r="R1223" s="279">
        <v>0</v>
      </c>
    </row>
    <row r="1224" spans="1:18" x14ac:dyDescent="0.25">
      <c r="A1224">
        <v>1222</v>
      </c>
      <c r="B1224">
        <f>ROUNDUP(Commercial_Industrial_Requirements[[#This Row],[Total Parking Spaces]]*0.2,0.1)</f>
        <v>245</v>
      </c>
      <c r="C1224">
        <f>ROUNDUP(Commercial_Industrial_Requirements[[#This Row],['# EV Capable Spaces]]*0.25,0.1)</f>
        <v>62</v>
      </c>
      <c r="E1224">
        <v>1222</v>
      </c>
      <c r="F1224">
        <f t="shared" si="121"/>
        <v>123</v>
      </c>
      <c r="G1224">
        <f t="shared" si="122"/>
        <v>306</v>
      </c>
      <c r="H1224">
        <v>0</v>
      </c>
      <c r="J1224">
        <v>1222</v>
      </c>
      <c r="K1224">
        <f t="shared" si="117"/>
        <v>123</v>
      </c>
      <c r="L1224">
        <f t="shared" si="118"/>
        <v>306</v>
      </c>
      <c r="M1224">
        <f t="shared" si="119"/>
        <v>62</v>
      </c>
      <c r="O1224" s="278">
        <v>1222</v>
      </c>
      <c r="P1224" s="278">
        <v>0</v>
      </c>
      <c r="Q1224" s="278">
        <f t="shared" si="120"/>
        <v>1222</v>
      </c>
      <c r="R1224" s="279">
        <v>0</v>
      </c>
    </row>
    <row r="1225" spans="1:18" x14ac:dyDescent="0.25">
      <c r="A1225">
        <v>1223</v>
      </c>
      <c r="B1225">
        <f>ROUNDUP(Commercial_Industrial_Requirements[[#This Row],[Total Parking Spaces]]*0.2,0.1)</f>
        <v>245</v>
      </c>
      <c r="C1225">
        <f>ROUNDUP(Commercial_Industrial_Requirements[[#This Row],['# EV Capable Spaces]]*0.25,0.1)</f>
        <v>62</v>
      </c>
      <c r="E1225">
        <v>1223</v>
      </c>
      <c r="F1225">
        <f t="shared" si="121"/>
        <v>123</v>
      </c>
      <c r="G1225">
        <f t="shared" si="122"/>
        <v>306</v>
      </c>
      <c r="H1225">
        <v>0</v>
      </c>
      <c r="J1225">
        <v>1223</v>
      </c>
      <c r="K1225">
        <f t="shared" si="117"/>
        <v>123</v>
      </c>
      <c r="L1225">
        <f t="shared" si="118"/>
        <v>306</v>
      </c>
      <c r="M1225">
        <f t="shared" si="119"/>
        <v>62</v>
      </c>
      <c r="O1225" s="278">
        <v>1223</v>
      </c>
      <c r="P1225" s="278">
        <v>0</v>
      </c>
      <c r="Q1225" s="278">
        <f t="shared" si="120"/>
        <v>1223</v>
      </c>
      <c r="R1225" s="279">
        <v>0</v>
      </c>
    </row>
    <row r="1226" spans="1:18" x14ac:dyDescent="0.25">
      <c r="A1226">
        <v>1224</v>
      </c>
      <c r="B1226">
        <f>ROUNDUP(Commercial_Industrial_Requirements[[#This Row],[Total Parking Spaces]]*0.2,0.1)</f>
        <v>245</v>
      </c>
      <c r="C1226">
        <f>ROUNDUP(Commercial_Industrial_Requirements[[#This Row],['# EV Capable Spaces]]*0.25,0.1)</f>
        <v>62</v>
      </c>
      <c r="E1226">
        <v>1224</v>
      </c>
      <c r="F1226">
        <f t="shared" si="121"/>
        <v>123</v>
      </c>
      <c r="G1226">
        <f t="shared" si="122"/>
        <v>306</v>
      </c>
      <c r="H1226">
        <v>0</v>
      </c>
      <c r="J1226">
        <v>1224</v>
      </c>
      <c r="K1226">
        <f t="shared" ref="K1226:K1289" si="123">ROUNDUP(J1226*0.1,0.1)</f>
        <v>123</v>
      </c>
      <c r="L1226">
        <f t="shared" ref="L1226:L1289" si="124">ROUNDUP(J1226*0.25,0.1)</f>
        <v>306</v>
      </c>
      <c r="M1226">
        <f t="shared" ref="M1226:M1289" si="125">ROUNDUP(J1226*0.05,0.1)</f>
        <v>62</v>
      </c>
      <c r="O1226" s="278">
        <v>1224</v>
      </c>
      <c r="P1226" s="278">
        <v>0</v>
      </c>
      <c r="Q1226" s="278">
        <f t="shared" si="120"/>
        <v>1224</v>
      </c>
      <c r="R1226" s="279">
        <v>0</v>
      </c>
    </row>
    <row r="1227" spans="1:18" x14ac:dyDescent="0.25">
      <c r="A1227">
        <v>1225</v>
      </c>
      <c r="B1227">
        <f>ROUNDUP(Commercial_Industrial_Requirements[[#This Row],[Total Parking Spaces]]*0.2,0.1)</f>
        <v>245</v>
      </c>
      <c r="C1227">
        <f>ROUNDUP(Commercial_Industrial_Requirements[[#This Row],['# EV Capable Spaces]]*0.25,0.1)</f>
        <v>62</v>
      </c>
      <c r="E1227">
        <v>1225</v>
      </c>
      <c r="F1227">
        <f t="shared" si="121"/>
        <v>123</v>
      </c>
      <c r="G1227">
        <f t="shared" si="122"/>
        <v>307</v>
      </c>
      <c r="H1227">
        <v>0</v>
      </c>
      <c r="J1227">
        <v>1225</v>
      </c>
      <c r="K1227">
        <f t="shared" si="123"/>
        <v>123</v>
      </c>
      <c r="L1227">
        <f t="shared" si="124"/>
        <v>307</v>
      </c>
      <c r="M1227">
        <f t="shared" si="125"/>
        <v>62</v>
      </c>
      <c r="O1227" s="278">
        <v>1225</v>
      </c>
      <c r="P1227" s="278">
        <v>0</v>
      </c>
      <c r="Q1227" s="278">
        <f t="shared" si="120"/>
        <v>1225</v>
      </c>
      <c r="R1227" s="279">
        <v>0</v>
      </c>
    </row>
    <row r="1228" spans="1:18" x14ac:dyDescent="0.25">
      <c r="A1228">
        <v>1226</v>
      </c>
      <c r="B1228">
        <f>ROUNDUP(Commercial_Industrial_Requirements[[#This Row],[Total Parking Spaces]]*0.2,0.1)</f>
        <v>246</v>
      </c>
      <c r="C1228">
        <f>ROUNDUP(Commercial_Industrial_Requirements[[#This Row],['# EV Capable Spaces]]*0.25,0.1)</f>
        <v>62</v>
      </c>
      <c r="E1228">
        <v>1226</v>
      </c>
      <c r="F1228">
        <f t="shared" si="121"/>
        <v>123</v>
      </c>
      <c r="G1228">
        <f t="shared" si="122"/>
        <v>307</v>
      </c>
      <c r="H1228">
        <v>0</v>
      </c>
      <c r="J1228">
        <v>1226</v>
      </c>
      <c r="K1228">
        <f t="shared" si="123"/>
        <v>123</v>
      </c>
      <c r="L1228">
        <f t="shared" si="124"/>
        <v>307</v>
      </c>
      <c r="M1228">
        <f t="shared" si="125"/>
        <v>62</v>
      </c>
      <c r="O1228" s="278">
        <v>1226</v>
      </c>
      <c r="P1228" s="278">
        <v>0</v>
      </c>
      <c r="Q1228" s="278">
        <f t="shared" si="120"/>
        <v>1226</v>
      </c>
      <c r="R1228" s="279">
        <v>0</v>
      </c>
    </row>
    <row r="1229" spans="1:18" x14ac:dyDescent="0.25">
      <c r="A1229">
        <v>1227</v>
      </c>
      <c r="B1229">
        <f>ROUNDUP(Commercial_Industrial_Requirements[[#This Row],[Total Parking Spaces]]*0.2,0.1)</f>
        <v>246</v>
      </c>
      <c r="C1229">
        <f>ROUNDUP(Commercial_Industrial_Requirements[[#This Row],['# EV Capable Spaces]]*0.25,0.1)</f>
        <v>62</v>
      </c>
      <c r="E1229">
        <v>1227</v>
      </c>
      <c r="F1229">
        <f t="shared" si="121"/>
        <v>123</v>
      </c>
      <c r="G1229">
        <f t="shared" si="122"/>
        <v>307</v>
      </c>
      <c r="H1229">
        <v>0</v>
      </c>
      <c r="J1229">
        <v>1227</v>
      </c>
      <c r="K1229">
        <f t="shared" si="123"/>
        <v>123</v>
      </c>
      <c r="L1229">
        <f t="shared" si="124"/>
        <v>307</v>
      </c>
      <c r="M1229">
        <f t="shared" si="125"/>
        <v>62</v>
      </c>
      <c r="O1229" s="278">
        <v>1227</v>
      </c>
      <c r="P1229" s="278">
        <v>0</v>
      </c>
      <c r="Q1229" s="278">
        <f t="shared" si="120"/>
        <v>1227</v>
      </c>
      <c r="R1229" s="279">
        <v>0</v>
      </c>
    </row>
    <row r="1230" spans="1:18" x14ac:dyDescent="0.25">
      <c r="A1230">
        <v>1228</v>
      </c>
      <c r="B1230">
        <f>ROUNDUP(Commercial_Industrial_Requirements[[#This Row],[Total Parking Spaces]]*0.2,0.1)</f>
        <v>246</v>
      </c>
      <c r="C1230">
        <f>ROUNDUP(Commercial_Industrial_Requirements[[#This Row],['# EV Capable Spaces]]*0.25,0.1)</f>
        <v>62</v>
      </c>
      <c r="E1230">
        <v>1228</v>
      </c>
      <c r="F1230">
        <f t="shared" si="121"/>
        <v>123</v>
      </c>
      <c r="G1230">
        <f t="shared" si="122"/>
        <v>307</v>
      </c>
      <c r="H1230">
        <v>0</v>
      </c>
      <c r="J1230">
        <v>1228</v>
      </c>
      <c r="K1230">
        <f t="shared" si="123"/>
        <v>123</v>
      </c>
      <c r="L1230">
        <f t="shared" si="124"/>
        <v>307</v>
      </c>
      <c r="M1230">
        <f t="shared" si="125"/>
        <v>62</v>
      </c>
      <c r="O1230" s="278">
        <v>1228</v>
      </c>
      <c r="P1230" s="278">
        <v>0</v>
      </c>
      <c r="Q1230" s="278">
        <f t="shared" si="120"/>
        <v>1228</v>
      </c>
      <c r="R1230" s="279">
        <v>0</v>
      </c>
    </row>
    <row r="1231" spans="1:18" x14ac:dyDescent="0.25">
      <c r="A1231">
        <v>1229</v>
      </c>
      <c r="B1231">
        <f>ROUNDUP(Commercial_Industrial_Requirements[[#This Row],[Total Parking Spaces]]*0.2,0.1)</f>
        <v>246</v>
      </c>
      <c r="C1231">
        <f>ROUNDUP(Commercial_Industrial_Requirements[[#This Row],['# EV Capable Spaces]]*0.25,0.1)</f>
        <v>62</v>
      </c>
      <c r="E1231">
        <v>1229</v>
      </c>
      <c r="F1231">
        <f t="shared" si="121"/>
        <v>123</v>
      </c>
      <c r="G1231">
        <f t="shared" si="122"/>
        <v>308</v>
      </c>
      <c r="H1231">
        <v>0</v>
      </c>
      <c r="J1231">
        <v>1229</v>
      </c>
      <c r="K1231">
        <f t="shared" si="123"/>
        <v>123</v>
      </c>
      <c r="L1231">
        <f t="shared" si="124"/>
        <v>308</v>
      </c>
      <c r="M1231">
        <f t="shared" si="125"/>
        <v>62</v>
      </c>
      <c r="O1231" s="278">
        <v>1229</v>
      </c>
      <c r="P1231" s="278">
        <v>0</v>
      </c>
      <c r="Q1231" s="278">
        <f t="shared" si="120"/>
        <v>1229</v>
      </c>
      <c r="R1231" s="279">
        <v>0</v>
      </c>
    </row>
    <row r="1232" spans="1:18" x14ac:dyDescent="0.25">
      <c r="A1232">
        <v>1230</v>
      </c>
      <c r="B1232">
        <f>ROUNDUP(Commercial_Industrial_Requirements[[#This Row],[Total Parking Spaces]]*0.2,0.1)</f>
        <v>246</v>
      </c>
      <c r="C1232">
        <f>ROUNDUP(Commercial_Industrial_Requirements[[#This Row],['# EV Capable Spaces]]*0.25,0.1)</f>
        <v>62</v>
      </c>
      <c r="E1232">
        <v>1230</v>
      </c>
      <c r="F1232">
        <f t="shared" si="121"/>
        <v>123</v>
      </c>
      <c r="G1232">
        <f t="shared" si="122"/>
        <v>308</v>
      </c>
      <c r="H1232">
        <v>0</v>
      </c>
      <c r="J1232">
        <v>1230</v>
      </c>
      <c r="K1232">
        <f t="shared" si="123"/>
        <v>123</v>
      </c>
      <c r="L1232">
        <f t="shared" si="124"/>
        <v>308</v>
      </c>
      <c r="M1232">
        <f t="shared" si="125"/>
        <v>62</v>
      </c>
      <c r="O1232" s="278">
        <v>1230</v>
      </c>
      <c r="P1232" s="278">
        <v>0</v>
      </c>
      <c r="Q1232" s="278">
        <f t="shared" si="120"/>
        <v>1230</v>
      </c>
      <c r="R1232" s="279">
        <v>0</v>
      </c>
    </row>
    <row r="1233" spans="1:18" x14ac:dyDescent="0.25">
      <c r="A1233">
        <v>1231</v>
      </c>
      <c r="B1233">
        <f>ROUNDUP(Commercial_Industrial_Requirements[[#This Row],[Total Parking Spaces]]*0.2,0.1)</f>
        <v>247</v>
      </c>
      <c r="C1233">
        <f>ROUNDUP(Commercial_Industrial_Requirements[[#This Row],['# EV Capable Spaces]]*0.25,0.1)</f>
        <v>62</v>
      </c>
      <c r="E1233">
        <v>1231</v>
      </c>
      <c r="F1233">
        <f t="shared" si="121"/>
        <v>124</v>
      </c>
      <c r="G1233">
        <f t="shared" si="122"/>
        <v>308</v>
      </c>
      <c r="H1233">
        <v>0</v>
      </c>
      <c r="J1233">
        <v>1231</v>
      </c>
      <c r="K1233">
        <f t="shared" si="123"/>
        <v>124</v>
      </c>
      <c r="L1233">
        <f t="shared" si="124"/>
        <v>308</v>
      </c>
      <c r="M1233">
        <f t="shared" si="125"/>
        <v>62</v>
      </c>
      <c r="O1233" s="278">
        <v>1231</v>
      </c>
      <c r="P1233" s="278">
        <v>0</v>
      </c>
      <c r="Q1233" s="278">
        <f t="shared" si="120"/>
        <v>1231</v>
      </c>
      <c r="R1233" s="279">
        <v>0</v>
      </c>
    </row>
    <row r="1234" spans="1:18" x14ac:dyDescent="0.25">
      <c r="A1234">
        <v>1232</v>
      </c>
      <c r="B1234">
        <f>ROUNDUP(Commercial_Industrial_Requirements[[#This Row],[Total Parking Spaces]]*0.2,0.1)</f>
        <v>247</v>
      </c>
      <c r="C1234">
        <f>ROUNDUP(Commercial_Industrial_Requirements[[#This Row],['# EV Capable Spaces]]*0.25,0.1)</f>
        <v>62</v>
      </c>
      <c r="E1234">
        <v>1232</v>
      </c>
      <c r="F1234">
        <f t="shared" si="121"/>
        <v>124</v>
      </c>
      <c r="G1234">
        <f t="shared" si="122"/>
        <v>308</v>
      </c>
      <c r="H1234">
        <v>0</v>
      </c>
      <c r="J1234">
        <v>1232</v>
      </c>
      <c r="K1234">
        <f t="shared" si="123"/>
        <v>124</v>
      </c>
      <c r="L1234">
        <f t="shared" si="124"/>
        <v>308</v>
      </c>
      <c r="M1234">
        <f t="shared" si="125"/>
        <v>62</v>
      </c>
      <c r="O1234" s="278">
        <v>1232</v>
      </c>
      <c r="P1234" s="278">
        <v>0</v>
      </c>
      <c r="Q1234" s="278">
        <f t="shared" si="120"/>
        <v>1232</v>
      </c>
      <c r="R1234" s="279">
        <v>0</v>
      </c>
    </row>
    <row r="1235" spans="1:18" x14ac:dyDescent="0.25">
      <c r="A1235">
        <v>1233</v>
      </c>
      <c r="B1235">
        <f>ROUNDUP(Commercial_Industrial_Requirements[[#This Row],[Total Parking Spaces]]*0.2,0.1)</f>
        <v>247</v>
      </c>
      <c r="C1235">
        <f>ROUNDUP(Commercial_Industrial_Requirements[[#This Row],['# EV Capable Spaces]]*0.25,0.1)</f>
        <v>62</v>
      </c>
      <c r="E1235">
        <v>1233</v>
      </c>
      <c r="F1235">
        <f t="shared" si="121"/>
        <v>124</v>
      </c>
      <c r="G1235">
        <f t="shared" si="122"/>
        <v>309</v>
      </c>
      <c r="H1235">
        <v>0</v>
      </c>
      <c r="J1235">
        <v>1233</v>
      </c>
      <c r="K1235">
        <f t="shared" si="123"/>
        <v>124</v>
      </c>
      <c r="L1235">
        <f t="shared" si="124"/>
        <v>309</v>
      </c>
      <c r="M1235">
        <f t="shared" si="125"/>
        <v>62</v>
      </c>
      <c r="O1235" s="278">
        <v>1233</v>
      </c>
      <c r="P1235" s="278">
        <v>0</v>
      </c>
      <c r="Q1235" s="278">
        <f t="shared" ref="Q1235:Q1298" si="126">O1235</f>
        <v>1233</v>
      </c>
      <c r="R1235" s="279">
        <v>0</v>
      </c>
    </row>
    <row r="1236" spans="1:18" x14ac:dyDescent="0.25">
      <c r="A1236">
        <v>1234</v>
      </c>
      <c r="B1236">
        <f>ROUNDUP(Commercial_Industrial_Requirements[[#This Row],[Total Parking Spaces]]*0.2,0.1)</f>
        <v>247</v>
      </c>
      <c r="C1236">
        <f>ROUNDUP(Commercial_Industrial_Requirements[[#This Row],['# EV Capable Spaces]]*0.25,0.1)</f>
        <v>62</v>
      </c>
      <c r="E1236">
        <v>1234</v>
      </c>
      <c r="F1236">
        <f t="shared" si="121"/>
        <v>124</v>
      </c>
      <c r="G1236">
        <f t="shared" si="122"/>
        <v>309</v>
      </c>
      <c r="H1236">
        <v>0</v>
      </c>
      <c r="J1236">
        <v>1234</v>
      </c>
      <c r="K1236">
        <f t="shared" si="123"/>
        <v>124</v>
      </c>
      <c r="L1236">
        <f t="shared" si="124"/>
        <v>309</v>
      </c>
      <c r="M1236">
        <f t="shared" si="125"/>
        <v>62</v>
      </c>
      <c r="O1236" s="278">
        <v>1234</v>
      </c>
      <c r="P1236" s="278">
        <v>0</v>
      </c>
      <c r="Q1236" s="278">
        <f t="shared" si="126"/>
        <v>1234</v>
      </c>
      <c r="R1236" s="279">
        <v>0</v>
      </c>
    </row>
    <row r="1237" spans="1:18" x14ac:dyDescent="0.25">
      <c r="A1237">
        <v>1235</v>
      </c>
      <c r="B1237">
        <f>ROUNDUP(Commercial_Industrial_Requirements[[#This Row],[Total Parking Spaces]]*0.2,0.1)</f>
        <v>247</v>
      </c>
      <c r="C1237">
        <f>ROUNDUP(Commercial_Industrial_Requirements[[#This Row],['# EV Capable Spaces]]*0.25,0.1)</f>
        <v>62</v>
      </c>
      <c r="E1237">
        <v>1235</v>
      </c>
      <c r="F1237">
        <f t="shared" si="121"/>
        <v>124</v>
      </c>
      <c r="G1237">
        <f t="shared" si="122"/>
        <v>309</v>
      </c>
      <c r="H1237">
        <v>0</v>
      </c>
      <c r="J1237">
        <v>1235</v>
      </c>
      <c r="K1237">
        <f t="shared" si="123"/>
        <v>124</v>
      </c>
      <c r="L1237">
        <f t="shared" si="124"/>
        <v>309</v>
      </c>
      <c r="M1237">
        <f t="shared" si="125"/>
        <v>62</v>
      </c>
      <c r="O1237" s="278">
        <v>1235</v>
      </c>
      <c r="P1237" s="278">
        <v>0</v>
      </c>
      <c r="Q1237" s="278">
        <f t="shared" si="126"/>
        <v>1235</v>
      </c>
      <c r="R1237" s="279">
        <v>0</v>
      </c>
    </row>
    <row r="1238" spans="1:18" x14ac:dyDescent="0.25">
      <c r="A1238">
        <v>1236</v>
      </c>
      <c r="B1238">
        <f>ROUNDUP(Commercial_Industrial_Requirements[[#This Row],[Total Parking Spaces]]*0.2,0.1)</f>
        <v>248</v>
      </c>
      <c r="C1238">
        <f>ROUNDUP(Commercial_Industrial_Requirements[[#This Row],['# EV Capable Spaces]]*0.25,0.1)</f>
        <v>62</v>
      </c>
      <c r="E1238">
        <v>1236</v>
      </c>
      <c r="F1238">
        <f t="shared" si="121"/>
        <v>124</v>
      </c>
      <c r="G1238">
        <f t="shared" si="122"/>
        <v>309</v>
      </c>
      <c r="H1238">
        <v>0</v>
      </c>
      <c r="J1238">
        <v>1236</v>
      </c>
      <c r="K1238">
        <f t="shared" si="123"/>
        <v>124</v>
      </c>
      <c r="L1238">
        <f t="shared" si="124"/>
        <v>309</v>
      </c>
      <c r="M1238">
        <f t="shared" si="125"/>
        <v>62</v>
      </c>
      <c r="O1238" s="278">
        <v>1236</v>
      </c>
      <c r="P1238" s="278">
        <v>0</v>
      </c>
      <c r="Q1238" s="278">
        <f t="shared" si="126"/>
        <v>1236</v>
      </c>
      <c r="R1238" s="279">
        <v>0</v>
      </c>
    </row>
    <row r="1239" spans="1:18" x14ac:dyDescent="0.25">
      <c r="A1239">
        <v>1237</v>
      </c>
      <c r="B1239">
        <f>ROUNDUP(Commercial_Industrial_Requirements[[#This Row],[Total Parking Spaces]]*0.2,0.1)</f>
        <v>248</v>
      </c>
      <c r="C1239">
        <f>ROUNDUP(Commercial_Industrial_Requirements[[#This Row],['# EV Capable Spaces]]*0.25,0.1)</f>
        <v>62</v>
      </c>
      <c r="E1239">
        <v>1237</v>
      </c>
      <c r="F1239">
        <f t="shared" si="121"/>
        <v>124</v>
      </c>
      <c r="G1239">
        <f t="shared" si="122"/>
        <v>310</v>
      </c>
      <c r="H1239">
        <v>0</v>
      </c>
      <c r="J1239">
        <v>1237</v>
      </c>
      <c r="K1239">
        <f t="shared" si="123"/>
        <v>124</v>
      </c>
      <c r="L1239">
        <f t="shared" si="124"/>
        <v>310</v>
      </c>
      <c r="M1239">
        <f t="shared" si="125"/>
        <v>62</v>
      </c>
      <c r="O1239" s="278">
        <v>1237</v>
      </c>
      <c r="P1239" s="278">
        <v>0</v>
      </c>
      <c r="Q1239" s="278">
        <f t="shared" si="126"/>
        <v>1237</v>
      </c>
      <c r="R1239" s="279">
        <v>0</v>
      </c>
    </row>
    <row r="1240" spans="1:18" x14ac:dyDescent="0.25">
      <c r="A1240">
        <v>1238</v>
      </c>
      <c r="B1240">
        <f>ROUNDUP(Commercial_Industrial_Requirements[[#This Row],[Total Parking Spaces]]*0.2,0.1)</f>
        <v>248</v>
      </c>
      <c r="C1240">
        <f>ROUNDUP(Commercial_Industrial_Requirements[[#This Row],['# EV Capable Spaces]]*0.25,0.1)</f>
        <v>62</v>
      </c>
      <c r="E1240">
        <v>1238</v>
      </c>
      <c r="F1240">
        <f t="shared" si="121"/>
        <v>124</v>
      </c>
      <c r="G1240">
        <f t="shared" si="122"/>
        <v>310</v>
      </c>
      <c r="H1240">
        <v>0</v>
      </c>
      <c r="J1240">
        <v>1238</v>
      </c>
      <c r="K1240">
        <f t="shared" si="123"/>
        <v>124</v>
      </c>
      <c r="L1240">
        <f t="shared" si="124"/>
        <v>310</v>
      </c>
      <c r="M1240">
        <f t="shared" si="125"/>
        <v>62</v>
      </c>
      <c r="O1240" s="278">
        <v>1238</v>
      </c>
      <c r="P1240" s="278">
        <v>0</v>
      </c>
      <c r="Q1240" s="278">
        <f t="shared" si="126"/>
        <v>1238</v>
      </c>
      <c r="R1240" s="279">
        <v>0</v>
      </c>
    </row>
    <row r="1241" spans="1:18" x14ac:dyDescent="0.25">
      <c r="A1241">
        <v>1239</v>
      </c>
      <c r="B1241">
        <f>ROUNDUP(Commercial_Industrial_Requirements[[#This Row],[Total Parking Spaces]]*0.2,0.1)</f>
        <v>248</v>
      </c>
      <c r="C1241">
        <f>ROUNDUP(Commercial_Industrial_Requirements[[#This Row],['# EV Capable Spaces]]*0.25,0.1)</f>
        <v>62</v>
      </c>
      <c r="E1241">
        <v>1239</v>
      </c>
      <c r="F1241">
        <f t="shared" si="121"/>
        <v>124</v>
      </c>
      <c r="G1241">
        <f t="shared" si="122"/>
        <v>310</v>
      </c>
      <c r="H1241">
        <v>0</v>
      </c>
      <c r="J1241">
        <v>1239</v>
      </c>
      <c r="K1241">
        <f t="shared" si="123"/>
        <v>124</v>
      </c>
      <c r="L1241">
        <f t="shared" si="124"/>
        <v>310</v>
      </c>
      <c r="M1241">
        <f t="shared" si="125"/>
        <v>62</v>
      </c>
      <c r="O1241" s="278">
        <v>1239</v>
      </c>
      <c r="P1241" s="278">
        <v>0</v>
      </c>
      <c r="Q1241" s="278">
        <f t="shared" si="126"/>
        <v>1239</v>
      </c>
      <c r="R1241" s="279">
        <v>0</v>
      </c>
    </row>
    <row r="1242" spans="1:18" x14ac:dyDescent="0.25">
      <c r="A1242">
        <v>1240</v>
      </c>
      <c r="B1242">
        <f>ROUNDUP(Commercial_Industrial_Requirements[[#This Row],[Total Parking Spaces]]*0.2,0.1)</f>
        <v>248</v>
      </c>
      <c r="C1242">
        <f>ROUNDUP(Commercial_Industrial_Requirements[[#This Row],['# EV Capable Spaces]]*0.25,0.1)</f>
        <v>62</v>
      </c>
      <c r="E1242">
        <v>1240</v>
      </c>
      <c r="F1242">
        <f t="shared" si="121"/>
        <v>124</v>
      </c>
      <c r="G1242">
        <f t="shared" si="122"/>
        <v>310</v>
      </c>
      <c r="H1242">
        <v>0</v>
      </c>
      <c r="J1242">
        <v>1240</v>
      </c>
      <c r="K1242">
        <f t="shared" si="123"/>
        <v>124</v>
      </c>
      <c r="L1242">
        <f t="shared" si="124"/>
        <v>310</v>
      </c>
      <c r="M1242">
        <f t="shared" si="125"/>
        <v>62</v>
      </c>
      <c r="O1242" s="278">
        <v>1240</v>
      </c>
      <c r="P1242" s="278">
        <v>0</v>
      </c>
      <c r="Q1242" s="278">
        <f t="shared" si="126"/>
        <v>1240</v>
      </c>
      <c r="R1242" s="279">
        <v>0</v>
      </c>
    </row>
    <row r="1243" spans="1:18" x14ac:dyDescent="0.25">
      <c r="A1243">
        <v>1241</v>
      </c>
      <c r="B1243">
        <f>ROUNDUP(Commercial_Industrial_Requirements[[#This Row],[Total Parking Spaces]]*0.2,0.1)</f>
        <v>249</v>
      </c>
      <c r="C1243">
        <f>ROUNDUP(Commercial_Industrial_Requirements[[#This Row],['# EV Capable Spaces]]*0.25,0.1)</f>
        <v>63</v>
      </c>
      <c r="E1243">
        <v>1241</v>
      </c>
      <c r="F1243">
        <f t="shared" si="121"/>
        <v>125</v>
      </c>
      <c r="G1243">
        <f t="shared" si="122"/>
        <v>311</v>
      </c>
      <c r="H1243">
        <v>0</v>
      </c>
      <c r="J1243">
        <v>1241</v>
      </c>
      <c r="K1243">
        <f t="shared" si="123"/>
        <v>125</v>
      </c>
      <c r="L1243">
        <f t="shared" si="124"/>
        <v>311</v>
      </c>
      <c r="M1243">
        <f t="shared" si="125"/>
        <v>63</v>
      </c>
      <c r="O1243" s="278">
        <v>1241</v>
      </c>
      <c r="P1243" s="278">
        <v>0</v>
      </c>
      <c r="Q1243" s="278">
        <f t="shared" si="126"/>
        <v>1241</v>
      </c>
      <c r="R1243" s="279">
        <v>0</v>
      </c>
    </row>
    <row r="1244" spans="1:18" x14ac:dyDescent="0.25">
      <c r="A1244">
        <v>1242</v>
      </c>
      <c r="B1244">
        <f>ROUNDUP(Commercial_Industrial_Requirements[[#This Row],[Total Parking Spaces]]*0.2,0.1)</f>
        <v>249</v>
      </c>
      <c r="C1244">
        <f>ROUNDUP(Commercial_Industrial_Requirements[[#This Row],['# EV Capable Spaces]]*0.25,0.1)</f>
        <v>63</v>
      </c>
      <c r="E1244">
        <v>1242</v>
      </c>
      <c r="F1244">
        <f t="shared" si="121"/>
        <v>125</v>
      </c>
      <c r="G1244">
        <f t="shared" si="122"/>
        <v>311</v>
      </c>
      <c r="H1244">
        <v>0</v>
      </c>
      <c r="J1244">
        <v>1242</v>
      </c>
      <c r="K1244">
        <f t="shared" si="123"/>
        <v>125</v>
      </c>
      <c r="L1244">
        <f t="shared" si="124"/>
        <v>311</v>
      </c>
      <c r="M1244">
        <f t="shared" si="125"/>
        <v>63</v>
      </c>
      <c r="O1244" s="278">
        <v>1242</v>
      </c>
      <c r="P1244" s="278">
        <v>0</v>
      </c>
      <c r="Q1244" s="278">
        <f t="shared" si="126"/>
        <v>1242</v>
      </c>
      <c r="R1244" s="279">
        <v>0</v>
      </c>
    </row>
    <row r="1245" spans="1:18" x14ac:dyDescent="0.25">
      <c r="A1245">
        <v>1243</v>
      </c>
      <c r="B1245">
        <f>ROUNDUP(Commercial_Industrial_Requirements[[#This Row],[Total Parking Spaces]]*0.2,0.1)</f>
        <v>249</v>
      </c>
      <c r="C1245">
        <f>ROUNDUP(Commercial_Industrial_Requirements[[#This Row],['# EV Capable Spaces]]*0.25,0.1)</f>
        <v>63</v>
      </c>
      <c r="E1245">
        <v>1243</v>
      </c>
      <c r="F1245">
        <f t="shared" si="121"/>
        <v>125</v>
      </c>
      <c r="G1245">
        <f t="shared" si="122"/>
        <v>311</v>
      </c>
      <c r="H1245">
        <v>0</v>
      </c>
      <c r="J1245">
        <v>1243</v>
      </c>
      <c r="K1245">
        <f t="shared" si="123"/>
        <v>125</v>
      </c>
      <c r="L1245">
        <f t="shared" si="124"/>
        <v>311</v>
      </c>
      <c r="M1245">
        <f t="shared" si="125"/>
        <v>63</v>
      </c>
      <c r="O1245" s="278">
        <v>1243</v>
      </c>
      <c r="P1245" s="278">
        <v>0</v>
      </c>
      <c r="Q1245" s="278">
        <f t="shared" si="126"/>
        <v>1243</v>
      </c>
      <c r="R1245" s="279">
        <v>0</v>
      </c>
    </row>
    <row r="1246" spans="1:18" x14ac:dyDescent="0.25">
      <c r="A1246">
        <v>1244</v>
      </c>
      <c r="B1246">
        <f>ROUNDUP(Commercial_Industrial_Requirements[[#This Row],[Total Parking Spaces]]*0.2,0.1)</f>
        <v>249</v>
      </c>
      <c r="C1246">
        <f>ROUNDUP(Commercial_Industrial_Requirements[[#This Row],['# EV Capable Spaces]]*0.25,0.1)</f>
        <v>63</v>
      </c>
      <c r="E1246">
        <v>1244</v>
      </c>
      <c r="F1246">
        <f t="shared" si="121"/>
        <v>125</v>
      </c>
      <c r="G1246">
        <f t="shared" si="122"/>
        <v>311</v>
      </c>
      <c r="H1246">
        <v>0</v>
      </c>
      <c r="J1246">
        <v>1244</v>
      </c>
      <c r="K1246">
        <f t="shared" si="123"/>
        <v>125</v>
      </c>
      <c r="L1246">
        <f t="shared" si="124"/>
        <v>311</v>
      </c>
      <c r="M1246">
        <f t="shared" si="125"/>
        <v>63</v>
      </c>
      <c r="O1246" s="278">
        <v>1244</v>
      </c>
      <c r="P1246" s="278">
        <v>0</v>
      </c>
      <c r="Q1246" s="278">
        <f t="shared" si="126"/>
        <v>1244</v>
      </c>
      <c r="R1246" s="279">
        <v>0</v>
      </c>
    </row>
    <row r="1247" spans="1:18" x14ac:dyDescent="0.25">
      <c r="A1247">
        <v>1245</v>
      </c>
      <c r="B1247">
        <f>ROUNDUP(Commercial_Industrial_Requirements[[#This Row],[Total Parking Spaces]]*0.2,0.1)</f>
        <v>249</v>
      </c>
      <c r="C1247">
        <f>ROUNDUP(Commercial_Industrial_Requirements[[#This Row],['# EV Capable Spaces]]*0.25,0.1)</f>
        <v>63</v>
      </c>
      <c r="E1247">
        <v>1245</v>
      </c>
      <c r="F1247">
        <f t="shared" si="121"/>
        <v>125</v>
      </c>
      <c r="G1247">
        <f t="shared" si="122"/>
        <v>312</v>
      </c>
      <c r="H1247">
        <v>0</v>
      </c>
      <c r="J1247">
        <v>1245</v>
      </c>
      <c r="K1247">
        <f t="shared" si="123"/>
        <v>125</v>
      </c>
      <c r="L1247">
        <f t="shared" si="124"/>
        <v>312</v>
      </c>
      <c r="M1247">
        <f t="shared" si="125"/>
        <v>63</v>
      </c>
      <c r="O1247" s="278">
        <v>1245</v>
      </c>
      <c r="P1247" s="278">
        <v>0</v>
      </c>
      <c r="Q1247" s="278">
        <f t="shared" si="126"/>
        <v>1245</v>
      </c>
      <c r="R1247" s="279">
        <v>0</v>
      </c>
    </row>
    <row r="1248" spans="1:18" x14ac:dyDescent="0.25">
      <c r="A1248">
        <v>1246</v>
      </c>
      <c r="B1248">
        <f>ROUNDUP(Commercial_Industrial_Requirements[[#This Row],[Total Parking Spaces]]*0.2,0.1)</f>
        <v>250</v>
      </c>
      <c r="C1248">
        <f>ROUNDUP(Commercial_Industrial_Requirements[[#This Row],['# EV Capable Spaces]]*0.25,0.1)</f>
        <v>63</v>
      </c>
      <c r="E1248">
        <v>1246</v>
      </c>
      <c r="F1248">
        <f t="shared" si="121"/>
        <v>125</v>
      </c>
      <c r="G1248">
        <f t="shared" si="122"/>
        <v>312</v>
      </c>
      <c r="H1248">
        <v>0</v>
      </c>
      <c r="J1248">
        <v>1246</v>
      </c>
      <c r="K1248">
        <f t="shared" si="123"/>
        <v>125</v>
      </c>
      <c r="L1248">
        <f t="shared" si="124"/>
        <v>312</v>
      </c>
      <c r="M1248">
        <f t="shared" si="125"/>
        <v>63</v>
      </c>
      <c r="O1248" s="278">
        <v>1246</v>
      </c>
      <c r="P1248" s="278">
        <v>0</v>
      </c>
      <c r="Q1248" s="278">
        <f t="shared" si="126"/>
        <v>1246</v>
      </c>
      <c r="R1248" s="279">
        <v>0</v>
      </c>
    </row>
    <row r="1249" spans="1:18" x14ac:dyDescent="0.25">
      <c r="A1249">
        <v>1247</v>
      </c>
      <c r="B1249">
        <f>ROUNDUP(Commercial_Industrial_Requirements[[#This Row],[Total Parking Spaces]]*0.2,0.1)</f>
        <v>250</v>
      </c>
      <c r="C1249">
        <f>ROUNDUP(Commercial_Industrial_Requirements[[#This Row],['# EV Capable Spaces]]*0.25,0.1)</f>
        <v>63</v>
      </c>
      <c r="E1249">
        <v>1247</v>
      </c>
      <c r="F1249">
        <f t="shared" si="121"/>
        <v>125</v>
      </c>
      <c r="G1249">
        <f t="shared" si="122"/>
        <v>312</v>
      </c>
      <c r="H1249">
        <v>0</v>
      </c>
      <c r="J1249">
        <v>1247</v>
      </c>
      <c r="K1249">
        <f t="shared" si="123"/>
        <v>125</v>
      </c>
      <c r="L1249">
        <f t="shared" si="124"/>
        <v>312</v>
      </c>
      <c r="M1249">
        <f t="shared" si="125"/>
        <v>63</v>
      </c>
      <c r="O1249" s="278">
        <v>1247</v>
      </c>
      <c r="P1249" s="278">
        <v>0</v>
      </c>
      <c r="Q1249" s="278">
        <f t="shared" si="126"/>
        <v>1247</v>
      </c>
      <c r="R1249" s="279">
        <v>0</v>
      </c>
    </row>
    <row r="1250" spans="1:18" x14ac:dyDescent="0.25">
      <c r="A1250">
        <v>1248</v>
      </c>
      <c r="B1250">
        <f>ROUNDUP(Commercial_Industrial_Requirements[[#This Row],[Total Parking Spaces]]*0.2,0.1)</f>
        <v>250</v>
      </c>
      <c r="C1250">
        <f>ROUNDUP(Commercial_Industrial_Requirements[[#This Row],['# EV Capable Spaces]]*0.25,0.1)</f>
        <v>63</v>
      </c>
      <c r="E1250">
        <v>1248</v>
      </c>
      <c r="F1250">
        <f t="shared" si="121"/>
        <v>125</v>
      </c>
      <c r="G1250">
        <f t="shared" si="122"/>
        <v>312</v>
      </c>
      <c r="H1250">
        <v>0</v>
      </c>
      <c r="J1250">
        <v>1248</v>
      </c>
      <c r="K1250">
        <f t="shared" si="123"/>
        <v>125</v>
      </c>
      <c r="L1250">
        <f t="shared" si="124"/>
        <v>312</v>
      </c>
      <c r="M1250">
        <f t="shared" si="125"/>
        <v>63</v>
      </c>
      <c r="O1250" s="278">
        <v>1248</v>
      </c>
      <c r="P1250" s="278">
        <v>0</v>
      </c>
      <c r="Q1250" s="278">
        <f t="shared" si="126"/>
        <v>1248</v>
      </c>
      <c r="R1250" s="279">
        <v>0</v>
      </c>
    </row>
    <row r="1251" spans="1:18" x14ac:dyDescent="0.25">
      <c r="A1251">
        <v>1249</v>
      </c>
      <c r="B1251">
        <f>ROUNDUP(Commercial_Industrial_Requirements[[#This Row],[Total Parking Spaces]]*0.2,0.1)</f>
        <v>250</v>
      </c>
      <c r="C1251">
        <f>ROUNDUP(Commercial_Industrial_Requirements[[#This Row],['# EV Capable Spaces]]*0.25,0.1)</f>
        <v>63</v>
      </c>
      <c r="E1251">
        <v>1249</v>
      </c>
      <c r="F1251">
        <f t="shared" si="121"/>
        <v>125</v>
      </c>
      <c r="G1251">
        <f t="shared" si="122"/>
        <v>313</v>
      </c>
      <c r="H1251">
        <v>0</v>
      </c>
      <c r="J1251">
        <v>1249</v>
      </c>
      <c r="K1251">
        <f t="shared" si="123"/>
        <v>125</v>
      </c>
      <c r="L1251">
        <f t="shared" si="124"/>
        <v>313</v>
      </c>
      <c r="M1251">
        <f t="shared" si="125"/>
        <v>63</v>
      </c>
      <c r="O1251" s="278">
        <v>1249</v>
      </c>
      <c r="P1251" s="278">
        <v>0</v>
      </c>
      <c r="Q1251" s="278">
        <f t="shared" si="126"/>
        <v>1249</v>
      </c>
      <c r="R1251" s="279">
        <v>0</v>
      </c>
    </row>
    <row r="1252" spans="1:18" x14ac:dyDescent="0.25">
      <c r="A1252">
        <v>1250</v>
      </c>
      <c r="B1252">
        <f>ROUNDUP(Commercial_Industrial_Requirements[[#This Row],[Total Parking Spaces]]*0.2,0.1)</f>
        <v>250</v>
      </c>
      <c r="C1252">
        <f>ROUNDUP(Commercial_Industrial_Requirements[[#This Row],['# EV Capable Spaces]]*0.25,0.1)</f>
        <v>63</v>
      </c>
      <c r="E1252">
        <v>1250</v>
      </c>
      <c r="F1252">
        <f t="shared" si="121"/>
        <v>125</v>
      </c>
      <c r="G1252">
        <f t="shared" si="122"/>
        <v>313</v>
      </c>
      <c r="H1252">
        <v>0</v>
      </c>
      <c r="J1252">
        <v>1250</v>
      </c>
      <c r="K1252">
        <f t="shared" si="123"/>
        <v>125</v>
      </c>
      <c r="L1252">
        <f t="shared" si="124"/>
        <v>313</v>
      </c>
      <c r="M1252">
        <f t="shared" si="125"/>
        <v>63</v>
      </c>
      <c r="O1252" s="278">
        <v>1250</v>
      </c>
      <c r="P1252" s="278">
        <v>0</v>
      </c>
      <c r="Q1252" s="278">
        <f t="shared" si="126"/>
        <v>1250</v>
      </c>
      <c r="R1252" s="279">
        <v>0</v>
      </c>
    </row>
    <row r="1253" spans="1:18" x14ac:dyDescent="0.25">
      <c r="A1253">
        <v>1251</v>
      </c>
      <c r="B1253">
        <f>ROUNDUP(Commercial_Industrial_Requirements[[#This Row],[Total Parking Spaces]]*0.2,0.1)</f>
        <v>251</v>
      </c>
      <c r="C1253">
        <f>ROUNDUP(Commercial_Industrial_Requirements[[#This Row],['# EV Capable Spaces]]*0.25,0.1)</f>
        <v>63</v>
      </c>
      <c r="E1253">
        <v>1251</v>
      </c>
      <c r="F1253">
        <f t="shared" si="121"/>
        <v>126</v>
      </c>
      <c r="G1253">
        <f t="shared" si="122"/>
        <v>313</v>
      </c>
      <c r="H1253">
        <v>0</v>
      </c>
      <c r="J1253">
        <v>1251</v>
      </c>
      <c r="K1253">
        <f t="shared" si="123"/>
        <v>126</v>
      </c>
      <c r="L1253">
        <f t="shared" si="124"/>
        <v>313</v>
      </c>
      <c r="M1253">
        <f t="shared" si="125"/>
        <v>63</v>
      </c>
      <c r="O1253" s="278">
        <v>1251</v>
      </c>
      <c r="P1253" s="278">
        <v>0</v>
      </c>
      <c r="Q1253" s="278">
        <f t="shared" si="126"/>
        <v>1251</v>
      </c>
      <c r="R1253" s="279">
        <v>0</v>
      </c>
    </row>
    <row r="1254" spans="1:18" x14ac:dyDescent="0.25">
      <c r="A1254">
        <v>1252</v>
      </c>
      <c r="B1254">
        <f>ROUNDUP(Commercial_Industrial_Requirements[[#This Row],[Total Parking Spaces]]*0.2,0.1)</f>
        <v>251</v>
      </c>
      <c r="C1254">
        <f>ROUNDUP(Commercial_Industrial_Requirements[[#This Row],['# EV Capable Spaces]]*0.25,0.1)</f>
        <v>63</v>
      </c>
      <c r="E1254">
        <v>1252</v>
      </c>
      <c r="F1254">
        <f t="shared" si="121"/>
        <v>126</v>
      </c>
      <c r="G1254">
        <f t="shared" si="122"/>
        <v>313</v>
      </c>
      <c r="H1254">
        <v>0</v>
      </c>
      <c r="J1254">
        <v>1252</v>
      </c>
      <c r="K1254">
        <f t="shared" si="123"/>
        <v>126</v>
      </c>
      <c r="L1254">
        <f t="shared" si="124"/>
        <v>313</v>
      </c>
      <c r="M1254">
        <f t="shared" si="125"/>
        <v>63</v>
      </c>
      <c r="O1254" s="278">
        <v>1252</v>
      </c>
      <c r="P1254" s="278">
        <v>0</v>
      </c>
      <c r="Q1254" s="278">
        <f t="shared" si="126"/>
        <v>1252</v>
      </c>
      <c r="R1254" s="279">
        <v>0</v>
      </c>
    </row>
    <row r="1255" spans="1:18" x14ac:dyDescent="0.25">
      <c r="A1255">
        <v>1253</v>
      </c>
      <c r="B1255">
        <f>ROUNDUP(Commercial_Industrial_Requirements[[#This Row],[Total Parking Spaces]]*0.2,0.1)</f>
        <v>251</v>
      </c>
      <c r="C1255">
        <f>ROUNDUP(Commercial_Industrial_Requirements[[#This Row],['# EV Capable Spaces]]*0.25,0.1)</f>
        <v>63</v>
      </c>
      <c r="E1255">
        <v>1253</v>
      </c>
      <c r="F1255">
        <f t="shared" si="121"/>
        <v>126</v>
      </c>
      <c r="G1255">
        <f t="shared" si="122"/>
        <v>314</v>
      </c>
      <c r="H1255">
        <v>0</v>
      </c>
      <c r="J1255">
        <v>1253</v>
      </c>
      <c r="K1255">
        <f t="shared" si="123"/>
        <v>126</v>
      </c>
      <c r="L1255">
        <f t="shared" si="124"/>
        <v>314</v>
      </c>
      <c r="M1255">
        <f t="shared" si="125"/>
        <v>63</v>
      </c>
      <c r="O1255" s="278">
        <v>1253</v>
      </c>
      <c r="P1255" s="278">
        <v>0</v>
      </c>
      <c r="Q1255" s="278">
        <f t="shared" si="126"/>
        <v>1253</v>
      </c>
      <c r="R1255" s="279">
        <v>0</v>
      </c>
    </row>
    <row r="1256" spans="1:18" x14ac:dyDescent="0.25">
      <c r="A1256">
        <v>1254</v>
      </c>
      <c r="B1256">
        <f>ROUNDUP(Commercial_Industrial_Requirements[[#This Row],[Total Parking Spaces]]*0.2,0.1)</f>
        <v>251</v>
      </c>
      <c r="C1256">
        <f>ROUNDUP(Commercial_Industrial_Requirements[[#This Row],['# EV Capable Spaces]]*0.25,0.1)</f>
        <v>63</v>
      </c>
      <c r="E1256">
        <v>1254</v>
      </c>
      <c r="F1256">
        <f t="shared" si="121"/>
        <v>126</v>
      </c>
      <c r="G1256">
        <f t="shared" si="122"/>
        <v>314</v>
      </c>
      <c r="H1256">
        <v>0</v>
      </c>
      <c r="J1256">
        <v>1254</v>
      </c>
      <c r="K1256">
        <f t="shared" si="123"/>
        <v>126</v>
      </c>
      <c r="L1256">
        <f t="shared" si="124"/>
        <v>314</v>
      </c>
      <c r="M1256">
        <f t="shared" si="125"/>
        <v>63</v>
      </c>
      <c r="O1256" s="278">
        <v>1254</v>
      </c>
      <c r="P1256" s="278">
        <v>0</v>
      </c>
      <c r="Q1256" s="278">
        <f t="shared" si="126"/>
        <v>1254</v>
      </c>
      <c r="R1256" s="279">
        <v>0</v>
      </c>
    </row>
    <row r="1257" spans="1:18" x14ac:dyDescent="0.25">
      <c r="A1257">
        <v>1255</v>
      </c>
      <c r="B1257">
        <f>ROUNDUP(Commercial_Industrial_Requirements[[#This Row],[Total Parking Spaces]]*0.2,0.1)</f>
        <v>251</v>
      </c>
      <c r="C1257">
        <f>ROUNDUP(Commercial_Industrial_Requirements[[#This Row],['# EV Capable Spaces]]*0.25,0.1)</f>
        <v>63</v>
      </c>
      <c r="E1257">
        <v>1255</v>
      </c>
      <c r="F1257">
        <f t="shared" si="121"/>
        <v>126</v>
      </c>
      <c r="G1257">
        <f t="shared" si="122"/>
        <v>314</v>
      </c>
      <c r="H1257">
        <v>0</v>
      </c>
      <c r="J1257">
        <v>1255</v>
      </c>
      <c r="K1257">
        <f t="shared" si="123"/>
        <v>126</v>
      </c>
      <c r="L1257">
        <f t="shared" si="124"/>
        <v>314</v>
      </c>
      <c r="M1257">
        <f t="shared" si="125"/>
        <v>63</v>
      </c>
      <c r="O1257" s="278">
        <v>1255</v>
      </c>
      <c r="P1257" s="278">
        <v>0</v>
      </c>
      <c r="Q1257" s="278">
        <f t="shared" si="126"/>
        <v>1255</v>
      </c>
      <c r="R1257" s="279">
        <v>0</v>
      </c>
    </row>
    <row r="1258" spans="1:18" x14ac:dyDescent="0.25">
      <c r="A1258">
        <v>1256</v>
      </c>
      <c r="B1258">
        <f>ROUNDUP(Commercial_Industrial_Requirements[[#This Row],[Total Parking Spaces]]*0.2,0.1)</f>
        <v>252</v>
      </c>
      <c r="C1258">
        <f>ROUNDUP(Commercial_Industrial_Requirements[[#This Row],['# EV Capable Spaces]]*0.25,0.1)</f>
        <v>63</v>
      </c>
      <c r="E1258">
        <v>1256</v>
      </c>
      <c r="F1258">
        <f t="shared" si="121"/>
        <v>126</v>
      </c>
      <c r="G1258">
        <f t="shared" si="122"/>
        <v>314</v>
      </c>
      <c r="H1258">
        <v>0</v>
      </c>
      <c r="J1258">
        <v>1256</v>
      </c>
      <c r="K1258">
        <f t="shared" si="123"/>
        <v>126</v>
      </c>
      <c r="L1258">
        <f t="shared" si="124"/>
        <v>314</v>
      </c>
      <c r="M1258">
        <f t="shared" si="125"/>
        <v>63</v>
      </c>
      <c r="O1258" s="278">
        <v>1256</v>
      </c>
      <c r="P1258" s="278">
        <v>0</v>
      </c>
      <c r="Q1258" s="278">
        <f t="shared" si="126"/>
        <v>1256</v>
      </c>
      <c r="R1258" s="279">
        <v>0</v>
      </c>
    </row>
    <row r="1259" spans="1:18" x14ac:dyDescent="0.25">
      <c r="A1259">
        <v>1257</v>
      </c>
      <c r="B1259">
        <f>ROUNDUP(Commercial_Industrial_Requirements[[#This Row],[Total Parking Spaces]]*0.2,0.1)</f>
        <v>252</v>
      </c>
      <c r="C1259">
        <f>ROUNDUP(Commercial_Industrial_Requirements[[#This Row],['# EV Capable Spaces]]*0.25,0.1)</f>
        <v>63</v>
      </c>
      <c r="E1259">
        <v>1257</v>
      </c>
      <c r="F1259">
        <f t="shared" si="121"/>
        <v>126</v>
      </c>
      <c r="G1259">
        <f t="shared" si="122"/>
        <v>315</v>
      </c>
      <c r="H1259">
        <v>0</v>
      </c>
      <c r="J1259">
        <v>1257</v>
      </c>
      <c r="K1259">
        <f t="shared" si="123"/>
        <v>126</v>
      </c>
      <c r="L1259">
        <f t="shared" si="124"/>
        <v>315</v>
      </c>
      <c r="M1259">
        <f t="shared" si="125"/>
        <v>63</v>
      </c>
      <c r="O1259" s="278">
        <v>1257</v>
      </c>
      <c r="P1259" s="278">
        <v>0</v>
      </c>
      <c r="Q1259" s="278">
        <f t="shared" si="126"/>
        <v>1257</v>
      </c>
      <c r="R1259" s="279">
        <v>0</v>
      </c>
    </row>
    <row r="1260" spans="1:18" x14ac:dyDescent="0.25">
      <c r="A1260">
        <v>1258</v>
      </c>
      <c r="B1260">
        <f>ROUNDUP(Commercial_Industrial_Requirements[[#This Row],[Total Parking Spaces]]*0.2,0.1)</f>
        <v>252</v>
      </c>
      <c r="C1260">
        <f>ROUNDUP(Commercial_Industrial_Requirements[[#This Row],['# EV Capable Spaces]]*0.25,0.1)</f>
        <v>63</v>
      </c>
      <c r="E1260">
        <v>1258</v>
      </c>
      <c r="F1260">
        <f t="shared" si="121"/>
        <v>126</v>
      </c>
      <c r="G1260">
        <f t="shared" si="122"/>
        <v>315</v>
      </c>
      <c r="H1260">
        <v>0</v>
      </c>
      <c r="J1260">
        <v>1258</v>
      </c>
      <c r="K1260">
        <f t="shared" si="123"/>
        <v>126</v>
      </c>
      <c r="L1260">
        <f t="shared" si="124"/>
        <v>315</v>
      </c>
      <c r="M1260">
        <f t="shared" si="125"/>
        <v>63</v>
      </c>
      <c r="O1260" s="278">
        <v>1258</v>
      </c>
      <c r="P1260" s="278">
        <v>0</v>
      </c>
      <c r="Q1260" s="278">
        <f t="shared" si="126"/>
        <v>1258</v>
      </c>
      <c r="R1260" s="279">
        <v>0</v>
      </c>
    </row>
    <row r="1261" spans="1:18" x14ac:dyDescent="0.25">
      <c r="A1261">
        <v>1259</v>
      </c>
      <c r="B1261">
        <f>ROUNDUP(Commercial_Industrial_Requirements[[#This Row],[Total Parking Spaces]]*0.2,0.1)</f>
        <v>252</v>
      </c>
      <c r="C1261">
        <f>ROUNDUP(Commercial_Industrial_Requirements[[#This Row],['# EV Capable Spaces]]*0.25,0.1)</f>
        <v>63</v>
      </c>
      <c r="E1261">
        <v>1259</v>
      </c>
      <c r="F1261">
        <f t="shared" ref="F1261:F1324" si="127">ROUNDUP(E1261*0.1,0.1)</f>
        <v>126</v>
      </c>
      <c r="G1261">
        <f t="shared" ref="G1261:G1324" si="128">ROUNDUP(E1261*0.25,0.1)</f>
        <v>315</v>
      </c>
      <c r="H1261">
        <v>0</v>
      </c>
      <c r="J1261">
        <v>1259</v>
      </c>
      <c r="K1261">
        <f t="shared" si="123"/>
        <v>126</v>
      </c>
      <c r="L1261">
        <f t="shared" si="124"/>
        <v>315</v>
      </c>
      <c r="M1261">
        <f t="shared" si="125"/>
        <v>63</v>
      </c>
      <c r="O1261" s="278">
        <v>1259</v>
      </c>
      <c r="P1261" s="278">
        <v>0</v>
      </c>
      <c r="Q1261" s="278">
        <f t="shared" si="126"/>
        <v>1259</v>
      </c>
      <c r="R1261" s="279">
        <v>0</v>
      </c>
    </row>
    <row r="1262" spans="1:18" x14ac:dyDescent="0.25">
      <c r="A1262">
        <v>1260</v>
      </c>
      <c r="B1262">
        <f>ROUNDUP(Commercial_Industrial_Requirements[[#This Row],[Total Parking Spaces]]*0.2,0.1)</f>
        <v>252</v>
      </c>
      <c r="C1262">
        <f>ROUNDUP(Commercial_Industrial_Requirements[[#This Row],['# EV Capable Spaces]]*0.25,0.1)</f>
        <v>63</v>
      </c>
      <c r="E1262">
        <v>1260</v>
      </c>
      <c r="F1262">
        <f t="shared" si="127"/>
        <v>126</v>
      </c>
      <c r="G1262">
        <f t="shared" si="128"/>
        <v>315</v>
      </c>
      <c r="H1262">
        <v>0</v>
      </c>
      <c r="J1262">
        <v>1260</v>
      </c>
      <c r="K1262">
        <f t="shared" si="123"/>
        <v>126</v>
      </c>
      <c r="L1262">
        <f t="shared" si="124"/>
        <v>315</v>
      </c>
      <c r="M1262">
        <f t="shared" si="125"/>
        <v>63</v>
      </c>
      <c r="O1262" s="278">
        <v>1260</v>
      </c>
      <c r="P1262" s="278">
        <v>0</v>
      </c>
      <c r="Q1262" s="278">
        <f t="shared" si="126"/>
        <v>1260</v>
      </c>
      <c r="R1262" s="279">
        <v>0</v>
      </c>
    </row>
    <row r="1263" spans="1:18" x14ac:dyDescent="0.25">
      <c r="A1263">
        <v>1261</v>
      </c>
      <c r="B1263">
        <f>ROUNDUP(Commercial_Industrial_Requirements[[#This Row],[Total Parking Spaces]]*0.2,0.1)</f>
        <v>253</v>
      </c>
      <c r="C1263">
        <f>ROUNDUP(Commercial_Industrial_Requirements[[#This Row],['# EV Capable Spaces]]*0.25,0.1)</f>
        <v>64</v>
      </c>
      <c r="E1263">
        <v>1261</v>
      </c>
      <c r="F1263">
        <f t="shared" si="127"/>
        <v>127</v>
      </c>
      <c r="G1263">
        <f t="shared" si="128"/>
        <v>316</v>
      </c>
      <c r="H1263">
        <v>0</v>
      </c>
      <c r="J1263">
        <v>1261</v>
      </c>
      <c r="K1263">
        <f t="shared" si="123"/>
        <v>127</v>
      </c>
      <c r="L1263">
        <f t="shared" si="124"/>
        <v>316</v>
      </c>
      <c r="M1263">
        <f t="shared" si="125"/>
        <v>64</v>
      </c>
      <c r="O1263" s="278">
        <v>1261</v>
      </c>
      <c r="P1263" s="278">
        <v>0</v>
      </c>
      <c r="Q1263" s="278">
        <f t="shared" si="126"/>
        <v>1261</v>
      </c>
      <c r="R1263" s="279">
        <v>0</v>
      </c>
    </row>
    <row r="1264" spans="1:18" x14ac:dyDescent="0.25">
      <c r="A1264">
        <v>1262</v>
      </c>
      <c r="B1264">
        <f>ROUNDUP(Commercial_Industrial_Requirements[[#This Row],[Total Parking Spaces]]*0.2,0.1)</f>
        <v>253</v>
      </c>
      <c r="C1264">
        <f>ROUNDUP(Commercial_Industrial_Requirements[[#This Row],['# EV Capable Spaces]]*0.25,0.1)</f>
        <v>64</v>
      </c>
      <c r="E1264">
        <v>1262</v>
      </c>
      <c r="F1264">
        <f t="shared" si="127"/>
        <v>127</v>
      </c>
      <c r="G1264">
        <f t="shared" si="128"/>
        <v>316</v>
      </c>
      <c r="H1264">
        <v>0</v>
      </c>
      <c r="J1264">
        <v>1262</v>
      </c>
      <c r="K1264">
        <f t="shared" si="123"/>
        <v>127</v>
      </c>
      <c r="L1264">
        <f t="shared" si="124"/>
        <v>316</v>
      </c>
      <c r="M1264">
        <f t="shared" si="125"/>
        <v>64</v>
      </c>
      <c r="O1264" s="278">
        <v>1262</v>
      </c>
      <c r="P1264" s="278">
        <v>0</v>
      </c>
      <c r="Q1264" s="278">
        <f t="shared" si="126"/>
        <v>1262</v>
      </c>
      <c r="R1264" s="279">
        <v>0</v>
      </c>
    </row>
    <row r="1265" spans="1:18" x14ac:dyDescent="0.25">
      <c r="A1265">
        <v>1263</v>
      </c>
      <c r="B1265">
        <f>ROUNDUP(Commercial_Industrial_Requirements[[#This Row],[Total Parking Spaces]]*0.2,0.1)</f>
        <v>253</v>
      </c>
      <c r="C1265">
        <f>ROUNDUP(Commercial_Industrial_Requirements[[#This Row],['# EV Capable Spaces]]*0.25,0.1)</f>
        <v>64</v>
      </c>
      <c r="E1265">
        <v>1263</v>
      </c>
      <c r="F1265">
        <f t="shared" si="127"/>
        <v>127</v>
      </c>
      <c r="G1265">
        <f t="shared" si="128"/>
        <v>316</v>
      </c>
      <c r="H1265">
        <v>0</v>
      </c>
      <c r="J1265">
        <v>1263</v>
      </c>
      <c r="K1265">
        <f t="shared" si="123"/>
        <v>127</v>
      </c>
      <c r="L1265">
        <f t="shared" si="124"/>
        <v>316</v>
      </c>
      <c r="M1265">
        <f t="shared" si="125"/>
        <v>64</v>
      </c>
      <c r="O1265" s="278">
        <v>1263</v>
      </c>
      <c r="P1265" s="278">
        <v>0</v>
      </c>
      <c r="Q1265" s="278">
        <f t="shared" si="126"/>
        <v>1263</v>
      </c>
      <c r="R1265" s="279">
        <v>0</v>
      </c>
    </row>
    <row r="1266" spans="1:18" x14ac:dyDescent="0.25">
      <c r="A1266">
        <v>1264</v>
      </c>
      <c r="B1266">
        <f>ROUNDUP(Commercial_Industrial_Requirements[[#This Row],[Total Parking Spaces]]*0.2,0.1)</f>
        <v>253</v>
      </c>
      <c r="C1266">
        <f>ROUNDUP(Commercial_Industrial_Requirements[[#This Row],['# EV Capable Spaces]]*0.25,0.1)</f>
        <v>64</v>
      </c>
      <c r="E1266">
        <v>1264</v>
      </c>
      <c r="F1266">
        <f t="shared" si="127"/>
        <v>127</v>
      </c>
      <c r="G1266">
        <f t="shared" si="128"/>
        <v>316</v>
      </c>
      <c r="H1266">
        <v>0</v>
      </c>
      <c r="J1266">
        <v>1264</v>
      </c>
      <c r="K1266">
        <f t="shared" si="123"/>
        <v>127</v>
      </c>
      <c r="L1266">
        <f t="shared" si="124"/>
        <v>316</v>
      </c>
      <c r="M1266">
        <f t="shared" si="125"/>
        <v>64</v>
      </c>
      <c r="O1266" s="278">
        <v>1264</v>
      </c>
      <c r="P1266" s="278">
        <v>0</v>
      </c>
      <c r="Q1266" s="278">
        <f t="shared" si="126"/>
        <v>1264</v>
      </c>
      <c r="R1266" s="279">
        <v>0</v>
      </c>
    </row>
    <row r="1267" spans="1:18" x14ac:dyDescent="0.25">
      <c r="A1267">
        <v>1265</v>
      </c>
      <c r="B1267">
        <f>ROUNDUP(Commercial_Industrial_Requirements[[#This Row],[Total Parking Spaces]]*0.2,0.1)</f>
        <v>253</v>
      </c>
      <c r="C1267">
        <f>ROUNDUP(Commercial_Industrial_Requirements[[#This Row],['# EV Capable Spaces]]*0.25,0.1)</f>
        <v>64</v>
      </c>
      <c r="E1267">
        <v>1265</v>
      </c>
      <c r="F1267">
        <f t="shared" si="127"/>
        <v>127</v>
      </c>
      <c r="G1267">
        <f t="shared" si="128"/>
        <v>317</v>
      </c>
      <c r="H1267">
        <v>0</v>
      </c>
      <c r="J1267">
        <v>1265</v>
      </c>
      <c r="K1267">
        <f t="shared" si="123"/>
        <v>127</v>
      </c>
      <c r="L1267">
        <f t="shared" si="124"/>
        <v>317</v>
      </c>
      <c r="M1267">
        <f t="shared" si="125"/>
        <v>64</v>
      </c>
      <c r="O1267" s="278">
        <v>1265</v>
      </c>
      <c r="P1267" s="278">
        <v>0</v>
      </c>
      <c r="Q1267" s="278">
        <f t="shared" si="126"/>
        <v>1265</v>
      </c>
      <c r="R1267" s="279">
        <v>0</v>
      </c>
    </row>
    <row r="1268" spans="1:18" x14ac:dyDescent="0.25">
      <c r="A1268">
        <v>1266</v>
      </c>
      <c r="B1268">
        <f>ROUNDUP(Commercial_Industrial_Requirements[[#This Row],[Total Parking Spaces]]*0.2,0.1)</f>
        <v>254</v>
      </c>
      <c r="C1268">
        <f>ROUNDUP(Commercial_Industrial_Requirements[[#This Row],['# EV Capable Spaces]]*0.25,0.1)</f>
        <v>64</v>
      </c>
      <c r="E1268">
        <v>1266</v>
      </c>
      <c r="F1268">
        <f t="shared" si="127"/>
        <v>127</v>
      </c>
      <c r="G1268">
        <f t="shared" si="128"/>
        <v>317</v>
      </c>
      <c r="H1268">
        <v>0</v>
      </c>
      <c r="J1268">
        <v>1266</v>
      </c>
      <c r="K1268">
        <f t="shared" si="123"/>
        <v>127</v>
      </c>
      <c r="L1268">
        <f t="shared" si="124"/>
        <v>317</v>
      </c>
      <c r="M1268">
        <f t="shared" si="125"/>
        <v>64</v>
      </c>
      <c r="O1268" s="278">
        <v>1266</v>
      </c>
      <c r="P1268" s="278">
        <v>0</v>
      </c>
      <c r="Q1268" s="278">
        <f t="shared" si="126"/>
        <v>1266</v>
      </c>
      <c r="R1268" s="279">
        <v>0</v>
      </c>
    </row>
    <row r="1269" spans="1:18" x14ac:dyDescent="0.25">
      <c r="A1269">
        <v>1267</v>
      </c>
      <c r="B1269">
        <f>ROUNDUP(Commercial_Industrial_Requirements[[#This Row],[Total Parking Spaces]]*0.2,0.1)</f>
        <v>254</v>
      </c>
      <c r="C1269">
        <f>ROUNDUP(Commercial_Industrial_Requirements[[#This Row],['# EV Capable Spaces]]*0.25,0.1)</f>
        <v>64</v>
      </c>
      <c r="E1269">
        <v>1267</v>
      </c>
      <c r="F1269">
        <f t="shared" si="127"/>
        <v>127</v>
      </c>
      <c r="G1269">
        <f t="shared" si="128"/>
        <v>317</v>
      </c>
      <c r="H1269">
        <v>0</v>
      </c>
      <c r="J1269">
        <v>1267</v>
      </c>
      <c r="K1269">
        <f t="shared" si="123"/>
        <v>127</v>
      </c>
      <c r="L1269">
        <f t="shared" si="124"/>
        <v>317</v>
      </c>
      <c r="M1269">
        <f t="shared" si="125"/>
        <v>64</v>
      </c>
      <c r="O1269" s="278">
        <v>1267</v>
      </c>
      <c r="P1269" s="278">
        <v>0</v>
      </c>
      <c r="Q1269" s="278">
        <f t="shared" si="126"/>
        <v>1267</v>
      </c>
      <c r="R1269" s="279">
        <v>0</v>
      </c>
    </row>
    <row r="1270" spans="1:18" x14ac:dyDescent="0.25">
      <c r="A1270">
        <v>1268</v>
      </c>
      <c r="B1270">
        <f>ROUNDUP(Commercial_Industrial_Requirements[[#This Row],[Total Parking Spaces]]*0.2,0.1)</f>
        <v>254</v>
      </c>
      <c r="C1270">
        <f>ROUNDUP(Commercial_Industrial_Requirements[[#This Row],['# EV Capable Spaces]]*0.25,0.1)</f>
        <v>64</v>
      </c>
      <c r="E1270">
        <v>1268</v>
      </c>
      <c r="F1270">
        <f t="shared" si="127"/>
        <v>127</v>
      </c>
      <c r="G1270">
        <f t="shared" si="128"/>
        <v>317</v>
      </c>
      <c r="H1270">
        <v>0</v>
      </c>
      <c r="J1270">
        <v>1268</v>
      </c>
      <c r="K1270">
        <f t="shared" si="123"/>
        <v>127</v>
      </c>
      <c r="L1270">
        <f t="shared" si="124"/>
        <v>317</v>
      </c>
      <c r="M1270">
        <f t="shared" si="125"/>
        <v>64</v>
      </c>
      <c r="O1270" s="278">
        <v>1268</v>
      </c>
      <c r="P1270" s="278">
        <v>0</v>
      </c>
      <c r="Q1270" s="278">
        <f t="shared" si="126"/>
        <v>1268</v>
      </c>
      <c r="R1270" s="279">
        <v>0</v>
      </c>
    </row>
    <row r="1271" spans="1:18" x14ac:dyDescent="0.25">
      <c r="A1271">
        <v>1269</v>
      </c>
      <c r="B1271">
        <f>ROUNDUP(Commercial_Industrial_Requirements[[#This Row],[Total Parking Spaces]]*0.2,0.1)</f>
        <v>254</v>
      </c>
      <c r="C1271">
        <f>ROUNDUP(Commercial_Industrial_Requirements[[#This Row],['# EV Capable Spaces]]*0.25,0.1)</f>
        <v>64</v>
      </c>
      <c r="E1271">
        <v>1269</v>
      </c>
      <c r="F1271">
        <f t="shared" si="127"/>
        <v>127</v>
      </c>
      <c r="G1271">
        <f t="shared" si="128"/>
        <v>318</v>
      </c>
      <c r="H1271">
        <v>0</v>
      </c>
      <c r="J1271">
        <v>1269</v>
      </c>
      <c r="K1271">
        <f t="shared" si="123"/>
        <v>127</v>
      </c>
      <c r="L1271">
        <f t="shared" si="124"/>
        <v>318</v>
      </c>
      <c r="M1271">
        <f t="shared" si="125"/>
        <v>64</v>
      </c>
      <c r="O1271" s="278">
        <v>1269</v>
      </c>
      <c r="P1271" s="278">
        <v>0</v>
      </c>
      <c r="Q1271" s="278">
        <f t="shared" si="126"/>
        <v>1269</v>
      </c>
      <c r="R1271" s="279">
        <v>0</v>
      </c>
    </row>
    <row r="1272" spans="1:18" x14ac:dyDescent="0.25">
      <c r="A1272">
        <v>1270</v>
      </c>
      <c r="B1272">
        <f>ROUNDUP(Commercial_Industrial_Requirements[[#This Row],[Total Parking Spaces]]*0.2,0.1)</f>
        <v>254</v>
      </c>
      <c r="C1272">
        <f>ROUNDUP(Commercial_Industrial_Requirements[[#This Row],['# EV Capable Spaces]]*0.25,0.1)</f>
        <v>64</v>
      </c>
      <c r="E1272">
        <v>1270</v>
      </c>
      <c r="F1272">
        <f t="shared" si="127"/>
        <v>127</v>
      </c>
      <c r="G1272">
        <f t="shared" si="128"/>
        <v>318</v>
      </c>
      <c r="H1272">
        <v>0</v>
      </c>
      <c r="J1272">
        <v>1270</v>
      </c>
      <c r="K1272">
        <f t="shared" si="123"/>
        <v>127</v>
      </c>
      <c r="L1272">
        <f t="shared" si="124"/>
        <v>318</v>
      </c>
      <c r="M1272">
        <f t="shared" si="125"/>
        <v>64</v>
      </c>
      <c r="O1272" s="278">
        <v>1270</v>
      </c>
      <c r="P1272" s="278">
        <v>0</v>
      </c>
      <c r="Q1272" s="278">
        <f t="shared" si="126"/>
        <v>1270</v>
      </c>
      <c r="R1272" s="279">
        <v>0</v>
      </c>
    </row>
    <row r="1273" spans="1:18" x14ac:dyDescent="0.25">
      <c r="A1273">
        <v>1271</v>
      </c>
      <c r="B1273">
        <f>ROUNDUP(Commercial_Industrial_Requirements[[#This Row],[Total Parking Spaces]]*0.2,0.1)</f>
        <v>255</v>
      </c>
      <c r="C1273">
        <f>ROUNDUP(Commercial_Industrial_Requirements[[#This Row],['# EV Capable Spaces]]*0.25,0.1)</f>
        <v>64</v>
      </c>
      <c r="E1273">
        <v>1271</v>
      </c>
      <c r="F1273">
        <f t="shared" si="127"/>
        <v>128</v>
      </c>
      <c r="G1273">
        <f t="shared" si="128"/>
        <v>318</v>
      </c>
      <c r="H1273">
        <v>0</v>
      </c>
      <c r="J1273">
        <v>1271</v>
      </c>
      <c r="K1273">
        <f t="shared" si="123"/>
        <v>128</v>
      </c>
      <c r="L1273">
        <f t="shared" si="124"/>
        <v>318</v>
      </c>
      <c r="M1273">
        <f t="shared" si="125"/>
        <v>64</v>
      </c>
      <c r="O1273" s="278">
        <v>1271</v>
      </c>
      <c r="P1273" s="278">
        <v>0</v>
      </c>
      <c r="Q1273" s="278">
        <f t="shared" si="126"/>
        <v>1271</v>
      </c>
      <c r="R1273" s="279">
        <v>0</v>
      </c>
    </row>
    <row r="1274" spans="1:18" x14ac:dyDescent="0.25">
      <c r="A1274">
        <v>1272</v>
      </c>
      <c r="B1274">
        <f>ROUNDUP(Commercial_Industrial_Requirements[[#This Row],[Total Parking Spaces]]*0.2,0.1)</f>
        <v>255</v>
      </c>
      <c r="C1274">
        <f>ROUNDUP(Commercial_Industrial_Requirements[[#This Row],['# EV Capable Spaces]]*0.25,0.1)</f>
        <v>64</v>
      </c>
      <c r="E1274">
        <v>1272</v>
      </c>
      <c r="F1274">
        <f t="shared" si="127"/>
        <v>128</v>
      </c>
      <c r="G1274">
        <f t="shared" si="128"/>
        <v>318</v>
      </c>
      <c r="H1274">
        <v>0</v>
      </c>
      <c r="J1274">
        <v>1272</v>
      </c>
      <c r="K1274">
        <f t="shared" si="123"/>
        <v>128</v>
      </c>
      <c r="L1274">
        <f t="shared" si="124"/>
        <v>318</v>
      </c>
      <c r="M1274">
        <f t="shared" si="125"/>
        <v>64</v>
      </c>
      <c r="O1274" s="278">
        <v>1272</v>
      </c>
      <c r="P1274" s="278">
        <v>0</v>
      </c>
      <c r="Q1274" s="278">
        <f t="shared" si="126"/>
        <v>1272</v>
      </c>
      <c r="R1274" s="279">
        <v>0</v>
      </c>
    </row>
    <row r="1275" spans="1:18" x14ac:dyDescent="0.25">
      <c r="A1275">
        <v>1273</v>
      </c>
      <c r="B1275">
        <f>ROUNDUP(Commercial_Industrial_Requirements[[#This Row],[Total Parking Spaces]]*0.2,0.1)</f>
        <v>255</v>
      </c>
      <c r="C1275">
        <f>ROUNDUP(Commercial_Industrial_Requirements[[#This Row],['# EV Capable Spaces]]*0.25,0.1)</f>
        <v>64</v>
      </c>
      <c r="E1275">
        <v>1273</v>
      </c>
      <c r="F1275">
        <f t="shared" si="127"/>
        <v>128</v>
      </c>
      <c r="G1275">
        <f t="shared" si="128"/>
        <v>319</v>
      </c>
      <c r="H1275">
        <v>0</v>
      </c>
      <c r="J1275">
        <v>1273</v>
      </c>
      <c r="K1275">
        <f t="shared" si="123"/>
        <v>128</v>
      </c>
      <c r="L1275">
        <f t="shared" si="124"/>
        <v>319</v>
      </c>
      <c r="M1275">
        <f t="shared" si="125"/>
        <v>64</v>
      </c>
      <c r="O1275" s="278">
        <v>1273</v>
      </c>
      <c r="P1275" s="278">
        <v>0</v>
      </c>
      <c r="Q1275" s="278">
        <f t="shared" si="126"/>
        <v>1273</v>
      </c>
      <c r="R1275" s="279">
        <v>0</v>
      </c>
    </row>
    <row r="1276" spans="1:18" x14ac:dyDescent="0.25">
      <c r="A1276">
        <v>1274</v>
      </c>
      <c r="B1276">
        <f>ROUNDUP(Commercial_Industrial_Requirements[[#This Row],[Total Parking Spaces]]*0.2,0.1)</f>
        <v>255</v>
      </c>
      <c r="C1276">
        <f>ROUNDUP(Commercial_Industrial_Requirements[[#This Row],['# EV Capable Spaces]]*0.25,0.1)</f>
        <v>64</v>
      </c>
      <c r="E1276">
        <v>1274</v>
      </c>
      <c r="F1276">
        <f t="shared" si="127"/>
        <v>128</v>
      </c>
      <c r="G1276">
        <f t="shared" si="128"/>
        <v>319</v>
      </c>
      <c r="H1276">
        <v>0</v>
      </c>
      <c r="J1276">
        <v>1274</v>
      </c>
      <c r="K1276">
        <f t="shared" si="123"/>
        <v>128</v>
      </c>
      <c r="L1276">
        <f t="shared" si="124"/>
        <v>319</v>
      </c>
      <c r="M1276">
        <f t="shared" si="125"/>
        <v>64</v>
      </c>
      <c r="O1276" s="278">
        <v>1274</v>
      </c>
      <c r="P1276" s="278">
        <v>0</v>
      </c>
      <c r="Q1276" s="278">
        <f t="shared" si="126"/>
        <v>1274</v>
      </c>
      <c r="R1276" s="279">
        <v>0</v>
      </c>
    </row>
    <row r="1277" spans="1:18" x14ac:dyDescent="0.25">
      <c r="A1277">
        <v>1275</v>
      </c>
      <c r="B1277">
        <f>ROUNDUP(Commercial_Industrial_Requirements[[#This Row],[Total Parking Spaces]]*0.2,0.1)</f>
        <v>255</v>
      </c>
      <c r="C1277">
        <f>ROUNDUP(Commercial_Industrial_Requirements[[#This Row],['# EV Capable Spaces]]*0.25,0.1)</f>
        <v>64</v>
      </c>
      <c r="E1277">
        <v>1275</v>
      </c>
      <c r="F1277">
        <f t="shared" si="127"/>
        <v>128</v>
      </c>
      <c r="G1277">
        <f t="shared" si="128"/>
        <v>319</v>
      </c>
      <c r="H1277">
        <v>0</v>
      </c>
      <c r="J1277">
        <v>1275</v>
      </c>
      <c r="K1277">
        <f t="shared" si="123"/>
        <v>128</v>
      </c>
      <c r="L1277">
        <f t="shared" si="124"/>
        <v>319</v>
      </c>
      <c r="M1277">
        <f t="shared" si="125"/>
        <v>64</v>
      </c>
      <c r="O1277" s="278">
        <v>1275</v>
      </c>
      <c r="P1277" s="278">
        <v>0</v>
      </c>
      <c r="Q1277" s="278">
        <f t="shared" si="126"/>
        <v>1275</v>
      </c>
      <c r="R1277" s="279">
        <v>0</v>
      </c>
    </row>
    <row r="1278" spans="1:18" x14ac:dyDescent="0.25">
      <c r="A1278">
        <v>1276</v>
      </c>
      <c r="B1278">
        <f>ROUNDUP(Commercial_Industrial_Requirements[[#This Row],[Total Parking Spaces]]*0.2,0.1)</f>
        <v>256</v>
      </c>
      <c r="C1278">
        <f>ROUNDUP(Commercial_Industrial_Requirements[[#This Row],['# EV Capable Spaces]]*0.25,0.1)</f>
        <v>64</v>
      </c>
      <c r="E1278">
        <v>1276</v>
      </c>
      <c r="F1278">
        <f t="shared" si="127"/>
        <v>128</v>
      </c>
      <c r="G1278">
        <f t="shared" si="128"/>
        <v>319</v>
      </c>
      <c r="H1278">
        <v>0</v>
      </c>
      <c r="J1278">
        <v>1276</v>
      </c>
      <c r="K1278">
        <f t="shared" si="123"/>
        <v>128</v>
      </c>
      <c r="L1278">
        <f t="shared" si="124"/>
        <v>319</v>
      </c>
      <c r="M1278">
        <f t="shared" si="125"/>
        <v>64</v>
      </c>
      <c r="O1278" s="278">
        <v>1276</v>
      </c>
      <c r="P1278" s="278">
        <v>0</v>
      </c>
      <c r="Q1278" s="278">
        <f t="shared" si="126"/>
        <v>1276</v>
      </c>
      <c r="R1278" s="279">
        <v>0</v>
      </c>
    </row>
    <row r="1279" spans="1:18" x14ac:dyDescent="0.25">
      <c r="A1279">
        <v>1277</v>
      </c>
      <c r="B1279">
        <f>ROUNDUP(Commercial_Industrial_Requirements[[#This Row],[Total Parking Spaces]]*0.2,0.1)</f>
        <v>256</v>
      </c>
      <c r="C1279">
        <f>ROUNDUP(Commercial_Industrial_Requirements[[#This Row],['# EV Capable Spaces]]*0.25,0.1)</f>
        <v>64</v>
      </c>
      <c r="E1279">
        <v>1277</v>
      </c>
      <c r="F1279">
        <f t="shared" si="127"/>
        <v>128</v>
      </c>
      <c r="G1279">
        <f t="shared" si="128"/>
        <v>320</v>
      </c>
      <c r="H1279">
        <v>0</v>
      </c>
      <c r="J1279">
        <v>1277</v>
      </c>
      <c r="K1279">
        <f t="shared" si="123"/>
        <v>128</v>
      </c>
      <c r="L1279">
        <f t="shared" si="124"/>
        <v>320</v>
      </c>
      <c r="M1279">
        <f t="shared" si="125"/>
        <v>64</v>
      </c>
      <c r="O1279" s="278">
        <v>1277</v>
      </c>
      <c r="P1279" s="278">
        <v>0</v>
      </c>
      <c r="Q1279" s="278">
        <f t="shared" si="126"/>
        <v>1277</v>
      </c>
      <c r="R1279" s="279">
        <v>0</v>
      </c>
    </row>
    <row r="1280" spans="1:18" x14ac:dyDescent="0.25">
      <c r="A1280">
        <v>1278</v>
      </c>
      <c r="B1280">
        <f>ROUNDUP(Commercial_Industrial_Requirements[[#This Row],[Total Parking Spaces]]*0.2,0.1)</f>
        <v>256</v>
      </c>
      <c r="C1280">
        <f>ROUNDUP(Commercial_Industrial_Requirements[[#This Row],['# EV Capable Spaces]]*0.25,0.1)</f>
        <v>64</v>
      </c>
      <c r="E1280">
        <v>1278</v>
      </c>
      <c r="F1280">
        <f t="shared" si="127"/>
        <v>128</v>
      </c>
      <c r="G1280">
        <f t="shared" si="128"/>
        <v>320</v>
      </c>
      <c r="H1280">
        <v>0</v>
      </c>
      <c r="J1280">
        <v>1278</v>
      </c>
      <c r="K1280">
        <f t="shared" si="123"/>
        <v>128</v>
      </c>
      <c r="L1280">
        <f t="shared" si="124"/>
        <v>320</v>
      </c>
      <c r="M1280">
        <f t="shared" si="125"/>
        <v>64</v>
      </c>
      <c r="O1280" s="278">
        <v>1278</v>
      </c>
      <c r="P1280" s="278">
        <v>0</v>
      </c>
      <c r="Q1280" s="278">
        <f t="shared" si="126"/>
        <v>1278</v>
      </c>
      <c r="R1280" s="279">
        <v>0</v>
      </c>
    </row>
    <row r="1281" spans="1:18" x14ac:dyDescent="0.25">
      <c r="A1281">
        <v>1279</v>
      </c>
      <c r="B1281">
        <f>ROUNDUP(Commercial_Industrial_Requirements[[#This Row],[Total Parking Spaces]]*0.2,0.1)</f>
        <v>256</v>
      </c>
      <c r="C1281">
        <f>ROUNDUP(Commercial_Industrial_Requirements[[#This Row],['# EV Capable Spaces]]*0.25,0.1)</f>
        <v>64</v>
      </c>
      <c r="E1281">
        <v>1279</v>
      </c>
      <c r="F1281">
        <f t="shared" si="127"/>
        <v>128</v>
      </c>
      <c r="G1281">
        <f t="shared" si="128"/>
        <v>320</v>
      </c>
      <c r="H1281">
        <v>0</v>
      </c>
      <c r="J1281">
        <v>1279</v>
      </c>
      <c r="K1281">
        <f t="shared" si="123"/>
        <v>128</v>
      </c>
      <c r="L1281">
        <f t="shared" si="124"/>
        <v>320</v>
      </c>
      <c r="M1281">
        <f t="shared" si="125"/>
        <v>64</v>
      </c>
      <c r="O1281" s="278">
        <v>1279</v>
      </c>
      <c r="P1281" s="278">
        <v>0</v>
      </c>
      <c r="Q1281" s="278">
        <f t="shared" si="126"/>
        <v>1279</v>
      </c>
      <c r="R1281" s="279">
        <v>0</v>
      </c>
    </row>
    <row r="1282" spans="1:18" x14ac:dyDescent="0.25">
      <c r="A1282">
        <v>1280</v>
      </c>
      <c r="B1282">
        <f>ROUNDUP(Commercial_Industrial_Requirements[[#This Row],[Total Parking Spaces]]*0.2,0.1)</f>
        <v>256</v>
      </c>
      <c r="C1282">
        <f>ROUNDUP(Commercial_Industrial_Requirements[[#This Row],['# EV Capable Spaces]]*0.25,0.1)</f>
        <v>64</v>
      </c>
      <c r="E1282">
        <v>1280</v>
      </c>
      <c r="F1282">
        <f t="shared" si="127"/>
        <v>128</v>
      </c>
      <c r="G1282">
        <f t="shared" si="128"/>
        <v>320</v>
      </c>
      <c r="H1282">
        <v>0</v>
      </c>
      <c r="J1282">
        <v>1280</v>
      </c>
      <c r="K1282">
        <f t="shared" si="123"/>
        <v>128</v>
      </c>
      <c r="L1282">
        <f t="shared" si="124"/>
        <v>320</v>
      </c>
      <c r="M1282">
        <f t="shared" si="125"/>
        <v>64</v>
      </c>
      <c r="O1282" s="278">
        <v>1280</v>
      </c>
      <c r="P1282" s="278">
        <v>0</v>
      </c>
      <c r="Q1282" s="278">
        <f t="shared" si="126"/>
        <v>1280</v>
      </c>
      <c r="R1282" s="279">
        <v>0</v>
      </c>
    </row>
    <row r="1283" spans="1:18" x14ac:dyDescent="0.25">
      <c r="A1283">
        <v>1281</v>
      </c>
      <c r="B1283">
        <f>ROUNDUP(Commercial_Industrial_Requirements[[#This Row],[Total Parking Spaces]]*0.2,0.1)</f>
        <v>257</v>
      </c>
      <c r="C1283">
        <f>ROUNDUP(Commercial_Industrial_Requirements[[#This Row],['# EV Capable Spaces]]*0.25,0.1)</f>
        <v>65</v>
      </c>
      <c r="E1283">
        <v>1281</v>
      </c>
      <c r="F1283">
        <f t="shared" si="127"/>
        <v>129</v>
      </c>
      <c r="G1283">
        <f t="shared" si="128"/>
        <v>321</v>
      </c>
      <c r="H1283">
        <v>0</v>
      </c>
      <c r="J1283">
        <v>1281</v>
      </c>
      <c r="K1283">
        <f t="shared" si="123"/>
        <v>129</v>
      </c>
      <c r="L1283">
        <f t="shared" si="124"/>
        <v>321</v>
      </c>
      <c r="M1283">
        <f t="shared" si="125"/>
        <v>65</v>
      </c>
      <c r="O1283" s="278">
        <v>1281</v>
      </c>
      <c r="P1283" s="278">
        <v>0</v>
      </c>
      <c r="Q1283" s="278">
        <f t="shared" si="126"/>
        <v>1281</v>
      </c>
      <c r="R1283" s="279">
        <v>0</v>
      </c>
    </row>
    <row r="1284" spans="1:18" x14ac:dyDescent="0.25">
      <c r="A1284">
        <v>1282</v>
      </c>
      <c r="B1284">
        <f>ROUNDUP(Commercial_Industrial_Requirements[[#This Row],[Total Parking Spaces]]*0.2,0.1)</f>
        <v>257</v>
      </c>
      <c r="C1284">
        <f>ROUNDUP(Commercial_Industrial_Requirements[[#This Row],['# EV Capable Spaces]]*0.25,0.1)</f>
        <v>65</v>
      </c>
      <c r="E1284">
        <v>1282</v>
      </c>
      <c r="F1284">
        <f t="shared" si="127"/>
        <v>129</v>
      </c>
      <c r="G1284">
        <f t="shared" si="128"/>
        <v>321</v>
      </c>
      <c r="H1284">
        <v>0</v>
      </c>
      <c r="J1284">
        <v>1282</v>
      </c>
      <c r="K1284">
        <f t="shared" si="123"/>
        <v>129</v>
      </c>
      <c r="L1284">
        <f t="shared" si="124"/>
        <v>321</v>
      </c>
      <c r="M1284">
        <f t="shared" si="125"/>
        <v>65</v>
      </c>
      <c r="O1284" s="278">
        <v>1282</v>
      </c>
      <c r="P1284" s="278">
        <v>0</v>
      </c>
      <c r="Q1284" s="278">
        <f t="shared" si="126"/>
        <v>1282</v>
      </c>
      <c r="R1284" s="279">
        <v>0</v>
      </c>
    </row>
    <row r="1285" spans="1:18" x14ac:dyDescent="0.25">
      <c r="A1285">
        <v>1283</v>
      </c>
      <c r="B1285">
        <f>ROUNDUP(Commercial_Industrial_Requirements[[#This Row],[Total Parking Spaces]]*0.2,0.1)</f>
        <v>257</v>
      </c>
      <c r="C1285">
        <f>ROUNDUP(Commercial_Industrial_Requirements[[#This Row],['# EV Capable Spaces]]*0.25,0.1)</f>
        <v>65</v>
      </c>
      <c r="E1285">
        <v>1283</v>
      </c>
      <c r="F1285">
        <f t="shared" si="127"/>
        <v>129</v>
      </c>
      <c r="G1285">
        <f t="shared" si="128"/>
        <v>321</v>
      </c>
      <c r="H1285">
        <v>0</v>
      </c>
      <c r="J1285">
        <v>1283</v>
      </c>
      <c r="K1285">
        <f t="shared" si="123"/>
        <v>129</v>
      </c>
      <c r="L1285">
        <f t="shared" si="124"/>
        <v>321</v>
      </c>
      <c r="M1285">
        <f t="shared" si="125"/>
        <v>65</v>
      </c>
      <c r="O1285" s="278">
        <v>1283</v>
      </c>
      <c r="P1285" s="278">
        <v>0</v>
      </c>
      <c r="Q1285" s="278">
        <f t="shared" si="126"/>
        <v>1283</v>
      </c>
      <c r="R1285" s="279">
        <v>0</v>
      </c>
    </row>
    <row r="1286" spans="1:18" x14ac:dyDescent="0.25">
      <c r="A1286">
        <v>1284</v>
      </c>
      <c r="B1286">
        <f>ROUNDUP(Commercial_Industrial_Requirements[[#This Row],[Total Parking Spaces]]*0.2,0.1)</f>
        <v>257</v>
      </c>
      <c r="C1286">
        <f>ROUNDUP(Commercial_Industrial_Requirements[[#This Row],['# EV Capable Spaces]]*0.25,0.1)</f>
        <v>65</v>
      </c>
      <c r="E1286">
        <v>1284</v>
      </c>
      <c r="F1286">
        <f t="shared" si="127"/>
        <v>129</v>
      </c>
      <c r="G1286">
        <f t="shared" si="128"/>
        <v>321</v>
      </c>
      <c r="H1286">
        <v>0</v>
      </c>
      <c r="J1286">
        <v>1284</v>
      </c>
      <c r="K1286">
        <f t="shared" si="123"/>
        <v>129</v>
      </c>
      <c r="L1286">
        <f t="shared" si="124"/>
        <v>321</v>
      </c>
      <c r="M1286">
        <f t="shared" si="125"/>
        <v>65</v>
      </c>
      <c r="O1286" s="278">
        <v>1284</v>
      </c>
      <c r="P1286" s="278">
        <v>0</v>
      </c>
      <c r="Q1286" s="278">
        <f t="shared" si="126"/>
        <v>1284</v>
      </c>
      <c r="R1286" s="279">
        <v>0</v>
      </c>
    </row>
    <row r="1287" spans="1:18" x14ac:dyDescent="0.25">
      <c r="A1287">
        <v>1285</v>
      </c>
      <c r="B1287">
        <f>ROUNDUP(Commercial_Industrial_Requirements[[#This Row],[Total Parking Spaces]]*0.2,0.1)</f>
        <v>257</v>
      </c>
      <c r="C1287">
        <f>ROUNDUP(Commercial_Industrial_Requirements[[#This Row],['# EV Capable Spaces]]*0.25,0.1)</f>
        <v>65</v>
      </c>
      <c r="E1287">
        <v>1285</v>
      </c>
      <c r="F1287">
        <f t="shared" si="127"/>
        <v>129</v>
      </c>
      <c r="G1287">
        <f t="shared" si="128"/>
        <v>322</v>
      </c>
      <c r="H1287">
        <v>0</v>
      </c>
      <c r="J1287">
        <v>1285</v>
      </c>
      <c r="K1287">
        <f t="shared" si="123"/>
        <v>129</v>
      </c>
      <c r="L1287">
        <f t="shared" si="124"/>
        <v>322</v>
      </c>
      <c r="M1287">
        <f t="shared" si="125"/>
        <v>65</v>
      </c>
      <c r="O1287" s="278">
        <v>1285</v>
      </c>
      <c r="P1287" s="278">
        <v>0</v>
      </c>
      <c r="Q1287" s="278">
        <f t="shared" si="126"/>
        <v>1285</v>
      </c>
      <c r="R1287" s="279">
        <v>0</v>
      </c>
    </row>
    <row r="1288" spans="1:18" x14ac:dyDescent="0.25">
      <c r="A1288">
        <v>1286</v>
      </c>
      <c r="B1288">
        <f>ROUNDUP(Commercial_Industrial_Requirements[[#This Row],[Total Parking Spaces]]*0.2,0.1)</f>
        <v>258</v>
      </c>
      <c r="C1288">
        <f>ROUNDUP(Commercial_Industrial_Requirements[[#This Row],['# EV Capable Spaces]]*0.25,0.1)</f>
        <v>65</v>
      </c>
      <c r="E1288">
        <v>1286</v>
      </c>
      <c r="F1288">
        <f t="shared" si="127"/>
        <v>129</v>
      </c>
      <c r="G1288">
        <f t="shared" si="128"/>
        <v>322</v>
      </c>
      <c r="H1288">
        <v>0</v>
      </c>
      <c r="J1288">
        <v>1286</v>
      </c>
      <c r="K1288">
        <f t="shared" si="123"/>
        <v>129</v>
      </c>
      <c r="L1288">
        <f t="shared" si="124"/>
        <v>322</v>
      </c>
      <c r="M1288">
        <f t="shared" si="125"/>
        <v>65</v>
      </c>
      <c r="O1288" s="278">
        <v>1286</v>
      </c>
      <c r="P1288" s="278">
        <v>0</v>
      </c>
      <c r="Q1288" s="278">
        <f t="shared" si="126"/>
        <v>1286</v>
      </c>
      <c r="R1288" s="279">
        <v>0</v>
      </c>
    </row>
    <row r="1289" spans="1:18" x14ac:dyDescent="0.25">
      <c r="A1289">
        <v>1287</v>
      </c>
      <c r="B1289">
        <f>ROUNDUP(Commercial_Industrial_Requirements[[#This Row],[Total Parking Spaces]]*0.2,0.1)</f>
        <v>258</v>
      </c>
      <c r="C1289">
        <f>ROUNDUP(Commercial_Industrial_Requirements[[#This Row],['# EV Capable Spaces]]*0.25,0.1)</f>
        <v>65</v>
      </c>
      <c r="E1289">
        <v>1287</v>
      </c>
      <c r="F1289">
        <f t="shared" si="127"/>
        <v>129</v>
      </c>
      <c r="G1289">
        <f t="shared" si="128"/>
        <v>322</v>
      </c>
      <c r="H1289">
        <v>0</v>
      </c>
      <c r="J1289">
        <v>1287</v>
      </c>
      <c r="K1289">
        <f t="shared" si="123"/>
        <v>129</v>
      </c>
      <c r="L1289">
        <f t="shared" si="124"/>
        <v>322</v>
      </c>
      <c r="M1289">
        <f t="shared" si="125"/>
        <v>65</v>
      </c>
      <c r="O1289" s="278">
        <v>1287</v>
      </c>
      <c r="P1289" s="278">
        <v>0</v>
      </c>
      <c r="Q1289" s="278">
        <f t="shared" si="126"/>
        <v>1287</v>
      </c>
      <c r="R1289" s="279">
        <v>0</v>
      </c>
    </row>
    <row r="1290" spans="1:18" x14ac:dyDescent="0.25">
      <c r="A1290">
        <v>1288</v>
      </c>
      <c r="B1290">
        <f>ROUNDUP(Commercial_Industrial_Requirements[[#This Row],[Total Parking Spaces]]*0.2,0.1)</f>
        <v>258</v>
      </c>
      <c r="C1290">
        <f>ROUNDUP(Commercial_Industrial_Requirements[[#This Row],['# EV Capable Spaces]]*0.25,0.1)</f>
        <v>65</v>
      </c>
      <c r="E1290">
        <v>1288</v>
      </c>
      <c r="F1290">
        <f t="shared" si="127"/>
        <v>129</v>
      </c>
      <c r="G1290">
        <f t="shared" si="128"/>
        <v>322</v>
      </c>
      <c r="H1290">
        <v>0</v>
      </c>
      <c r="J1290">
        <v>1288</v>
      </c>
      <c r="K1290">
        <f t="shared" ref="K1290:K1353" si="129">ROUNDUP(J1290*0.1,0.1)</f>
        <v>129</v>
      </c>
      <c r="L1290">
        <f t="shared" ref="L1290:L1353" si="130">ROUNDUP(J1290*0.25,0.1)</f>
        <v>322</v>
      </c>
      <c r="M1290">
        <f t="shared" ref="M1290:M1353" si="131">ROUNDUP(J1290*0.05,0.1)</f>
        <v>65</v>
      </c>
      <c r="O1290" s="278">
        <v>1288</v>
      </c>
      <c r="P1290" s="278">
        <v>0</v>
      </c>
      <c r="Q1290" s="278">
        <f t="shared" si="126"/>
        <v>1288</v>
      </c>
      <c r="R1290" s="279">
        <v>0</v>
      </c>
    </row>
    <row r="1291" spans="1:18" x14ac:dyDescent="0.25">
      <c r="A1291">
        <v>1289</v>
      </c>
      <c r="B1291">
        <f>ROUNDUP(Commercial_Industrial_Requirements[[#This Row],[Total Parking Spaces]]*0.2,0.1)</f>
        <v>258</v>
      </c>
      <c r="C1291">
        <f>ROUNDUP(Commercial_Industrial_Requirements[[#This Row],['# EV Capable Spaces]]*0.25,0.1)</f>
        <v>65</v>
      </c>
      <c r="E1291">
        <v>1289</v>
      </c>
      <c r="F1291">
        <f t="shared" si="127"/>
        <v>129</v>
      </c>
      <c r="G1291">
        <f t="shared" si="128"/>
        <v>323</v>
      </c>
      <c r="H1291">
        <v>0</v>
      </c>
      <c r="J1291">
        <v>1289</v>
      </c>
      <c r="K1291">
        <f t="shared" si="129"/>
        <v>129</v>
      </c>
      <c r="L1291">
        <f t="shared" si="130"/>
        <v>323</v>
      </c>
      <c r="M1291">
        <f t="shared" si="131"/>
        <v>65</v>
      </c>
      <c r="O1291" s="278">
        <v>1289</v>
      </c>
      <c r="P1291" s="278">
        <v>0</v>
      </c>
      <c r="Q1291" s="278">
        <f t="shared" si="126"/>
        <v>1289</v>
      </c>
      <c r="R1291" s="279">
        <v>0</v>
      </c>
    </row>
    <row r="1292" spans="1:18" x14ac:dyDescent="0.25">
      <c r="A1292">
        <v>1290</v>
      </c>
      <c r="B1292">
        <f>ROUNDUP(Commercial_Industrial_Requirements[[#This Row],[Total Parking Spaces]]*0.2,0.1)</f>
        <v>258</v>
      </c>
      <c r="C1292">
        <f>ROUNDUP(Commercial_Industrial_Requirements[[#This Row],['# EV Capable Spaces]]*0.25,0.1)</f>
        <v>65</v>
      </c>
      <c r="E1292">
        <v>1290</v>
      </c>
      <c r="F1292">
        <f t="shared" si="127"/>
        <v>129</v>
      </c>
      <c r="G1292">
        <f t="shared" si="128"/>
        <v>323</v>
      </c>
      <c r="H1292">
        <v>0</v>
      </c>
      <c r="J1292">
        <v>1290</v>
      </c>
      <c r="K1292">
        <f t="shared" si="129"/>
        <v>129</v>
      </c>
      <c r="L1292">
        <f t="shared" si="130"/>
        <v>323</v>
      </c>
      <c r="M1292">
        <f t="shared" si="131"/>
        <v>65</v>
      </c>
      <c r="O1292" s="278">
        <v>1290</v>
      </c>
      <c r="P1292" s="278">
        <v>0</v>
      </c>
      <c r="Q1292" s="278">
        <f t="shared" si="126"/>
        <v>1290</v>
      </c>
      <c r="R1292" s="279">
        <v>0</v>
      </c>
    </row>
    <row r="1293" spans="1:18" x14ac:dyDescent="0.25">
      <c r="A1293">
        <v>1291</v>
      </c>
      <c r="B1293">
        <f>ROUNDUP(Commercial_Industrial_Requirements[[#This Row],[Total Parking Spaces]]*0.2,0.1)</f>
        <v>259</v>
      </c>
      <c r="C1293">
        <f>ROUNDUP(Commercial_Industrial_Requirements[[#This Row],['# EV Capable Spaces]]*0.25,0.1)</f>
        <v>65</v>
      </c>
      <c r="E1293">
        <v>1291</v>
      </c>
      <c r="F1293">
        <f t="shared" si="127"/>
        <v>130</v>
      </c>
      <c r="G1293">
        <f t="shared" si="128"/>
        <v>323</v>
      </c>
      <c r="H1293">
        <v>0</v>
      </c>
      <c r="J1293">
        <v>1291</v>
      </c>
      <c r="K1293">
        <f t="shared" si="129"/>
        <v>130</v>
      </c>
      <c r="L1293">
        <f t="shared" si="130"/>
        <v>323</v>
      </c>
      <c r="M1293">
        <f t="shared" si="131"/>
        <v>65</v>
      </c>
      <c r="O1293" s="278">
        <v>1291</v>
      </c>
      <c r="P1293" s="278">
        <v>0</v>
      </c>
      <c r="Q1293" s="278">
        <f t="shared" si="126"/>
        <v>1291</v>
      </c>
      <c r="R1293" s="279">
        <v>0</v>
      </c>
    </row>
    <row r="1294" spans="1:18" x14ac:dyDescent="0.25">
      <c r="A1294">
        <v>1292</v>
      </c>
      <c r="B1294">
        <f>ROUNDUP(Commercial_Industrial_Requirements[[#This Row],[Total Parking Spaces]]*0.2,0.1)</f>
        <v>259</v>
      </c>
      <c r="C1294">
        <f>ROUNDUP(Commercial_Industrial_Requirements[[#This Row],['# EV Capable Spaces]]*0.25,0.1)</f>
        <v>65</v>
      </c>
      <c r="E1294">
        <v>1292</v>
      </c>
      <c r="F1294">
        <f t="shared" si="127"/>
        <v>130</v>
      </c>
      <c r="G1294">
        <f t="shared" si="128"/>
        <v>323</v>
      </c>
      <c r="H1294">
        <v>0</v>
      </c>
      <c r="J1294">
        <v>1292</v>
      </c>
      <c r="K1294">
        <f t="shared" si="129"/>
        <v>130</v>
      </c>
      <c r="L1294">
        <f t="shared" si="130"/>
        <v>323</v>
      </c>
      <c r="M1294">
        <f t="shared" si="131"/>
        <v>65</v>
      </c>
      <c r="O1294" s="278">
        <v>1292</v>
      </c>
      <c r="P1294" s="278">
        <v>0</v>
      </c>
      <c r="Q1294" s="278">
        <f t="shared" si="126"/>
        <v>1292</v>
      </c>
      <c r="R1294" s="279">
        <v>0</v>
      </c>
    </row>
    <row r="1295" spans="1:18" x14ac:dyDescent="0.25">
      <c r="A1295">
        <v>1293</v>
      </c>
      <c r="B1295">
        <f>ROUNDUP(Commercial_Industrial_Requirements[[#This Row],[Total Parking Spaces]]*0.2,0.1)</f>
        <v>259</v>
      </c>
      <c r="C1295">
        <f>ROUNDUP(Commercial_Industrial_Requirements[[#This Row],['# EV Capable Spaces]]*0.25,0.1)</f>
        <v>65</v>
      </c>
      <c r="E1295">
        <v>1293</v>
      </c>
      <c r="F1295">
        <f t="shared" si="127"/>
        <v>130</v>
      </c>
      <c r="G1295">
        <f t="shared" si="128"/>
        <v>324</v>
      </c>
      <c r="H1295">
        <v>0</v>
      </c>
      <c r="J1295">
        <v>1293</v>
      </c>
      <c r="K1295">
        <f t="shared" si="129"/>
        <v>130</v>
      </c>
      <c r="L1295">
        <f t="shared" si="130"/>
        <v>324</v>
      </c>
      <c r="M1295">
        <f t="shared" si="131"/>
        <v>65</v>
      </c>
      <c r="O1295" s="278">
        <v>1293</v>
      </c>
      <c r="P1295" s="278">
        <v>0</v>
      </c>
      <c r="Q1295" s="278">
        <f t="shared" si="126"/>
        <v>1293</v>
      </c>
      <c r="R1295" s="279">
        <v>0</v>
      </c>
    </row>
    <row r="1296" spans="1:18" x14ac:dyDescent="0.25">
      <c r="A1296">
        <v>1294</v>
      </c>
      <c r="B1296">
        <f>ROUNDUP(Commercial_Industrial_Requirements[[#This Row],[Total Parking Spaces]]*0.2,0.1)</f>
        <v>259</v>
      </c>
      <c r="C1296">
        <f>ROUNDUP(Commercial_Industrial_Requirements[[#This Row],['# EV Capable Spaces]]*0.25,0.1)</f>
        <v>65</v>
      </c>
      <c r="E1296">
        <v>1294</v>
      </c>
      <c r="F1296">
        <f t="shared" si="127"/>
        <v>130</v>
      </c>
      <c r="G1296">
        <f t="shared" si="128"/>
        <v>324</v>
      </c>
      <c r="H1296">
        <v>0</v>
      </c>
      <c r="J1296">
        <v>1294</v>
      </c>
      <c r="K1296">
        <f t="shared" si="129"/>
        <v>130</v>
      </c>
      <c r="L1296">
        <f t="shared" si="130"/>
        <v>324</v>
      </c>
      <c r="M1296">
        <f t="shared" si="131"/>
        <v>65</v>
      </c>
      <c r="O1296" s="278">
        <v>1294</v>
      </c>
      <c r="P1296" s="278">
        <v>0</v>
      </c>
      <c r="Q1296" s="278">
        <f t="shared" si="126"/>
        <v>1294</v>
      </c>
      <c r="R1296" s="279">
        <v>0</v>
      </c>
    </row>
    <row r="1297" spans="1:18" x14ac:dyDescent="0.25">
      <c r="A1297">
        <v>1295</v>
      </c>
      <c r="B1297">
        <f>ROUNDUP(Commercial_Industrial_Requirements[[#This Row],[Total Parking Spaces]]*0.2,0.1)</f>
        <v>259</v>
      </c>
      <c r="C1297">
        <f>ROUNDUP(Commercial_Industrial_Requirements[[#This Row],['# EV Capable Spaces]]*0.25,0.1)</f>
        <v>65</v>
      </c>
      <c r="E1297">
        <v>1295</v>
      </c>
      <c r="F1297">
        <f t="shared" si="127"/>
        <v>130</v>
      </c>
      <c r="G1297">
        <f t="shared" si="128"/>
        <v>324</v>
      </c>
      <c r="H1297">
        <v>0</v>
      </c>
      <c r="J1297">
        <v>1295</v>
      </c>
      <c r="K1297">
        <f t="shared" si="129"/>
        <v>130</v>
      </c>
      <c r="L1297">
        <f t="shared" si="130"/>
        <v>324</v>
      </c>
      <c r="M1297">
        <f t="shared" si="131"/>
        <v>65</v>
      </c>
      <c r="O1297" s="278">
        <v>1295</v>
      </c>
      <c r="P1297" s="278">
        <v>0</v>
      </c>
      <c r="Q1297" s="278">
        <f t="shared" si="126"/>
        <v>1295</v>
      </c>
      <c r="R1297" s="279">
        <v>0</v>
      </c>
    </row>
    <row r="1298" spans="1:18" x14ac:dyDescent="0.25">
      <c r="A1298">
        <v>1296</v>
      </c>
      <c r="B1298">
        <f>ROUNDUP(Commercial_Industrial_Requirements[[#This Row],[Total Parking Spaces]]*0.2,0.1)</f>
        <v>260</v>
      </c>
      <c r="C1298">
        <f>ROUNDUP(Commercial_Industrial_Requirements[[#This Row],['# EV Capable Spaces]]*0.25,0.1)</f>
        <v>65</v>
      </c>
      <c r="E1298">
        <v>1296</v>
      </c>
      <c r="F1298">
        <f t="shared" si="127"/>
        <v>130</v>
      </c>
      <c r="G1298">
        <f t="shared" si="128"/>
        <v>324</v>
      </c>
      <c r="H1298">
        <v>0</v>
      </c>
      <c r="J1298">
        <v>1296</v>
      </c>
      <c r="K1298">
        <f t="shared" si="129"/>
        <v>130</v>
      </c>
      <c r="L1298">
        <f t="shared" si="130"/>
        <v>324</v>
      </c>
      <c r="M1298">
        <f t="shared" si="131"/>
        <v>65</v>
      </c>
      <c r="O1298" s="278">
        <v>1296</v>
      </c>
      <c r="P1298" s="278">
        <v>0</v>
      </c>
      <c r="Q1298" s="278">
        <f t="shared" si="126"/>
        <v>1296</v>
      </c>
      <c r="R1298" s="279">
        <v>0</v>
      </c>
    </row>
    <row r="1299" spans="1:18" x14ac:dyDescent="0.25">
      <c r="A1299">
        <v>1297</v>
      </c>
      <c r="B1299">
        <f>ROUNDUP(Commercial_Industrial_Requirements[[#This Row],[Total Parking Spaces]]*0.2,0.1)</f>
        <v>260</v>
      </c>
      <c r="C1299">
        <f>ROUNDUP(Commercial_Industrial_Requirements[[#This Row],['# EV Capable Spaces]]*0.25,0.1)</f>
        <v>65</v>
      </c>
      <c r="E1299">
        <v>1297</v>
      </c>
      <c r="F1299">
        <f t="shared" si="127"/>
        <v>130</v>
      </c>
      <c r="G1299">
        <f t="shared" si="128"/>
        <v>325</v>
      </c>
      <c r="H1299">
        <v>0</v>
      </c>
      <c r="J1299">
        <v>1297</v>
      </c>
      <c r="K1299">
        <f t="shared" si="129"/>
        <v>130</v>
      </c>
      <c r="L1299">
        <f t="shared" si="130"/>
        <v>325</v>
      </c>
      <c r="M1299">
        <f t="shared" si="131"/>
        <v>65</v>
      </c>
      <c r="O1299" s="278">
        <v>1297</v>
      </c>
      <c r="P1299" s="278">
        <v>0</v>
      </c>
      <c r="Q1299" s="278">
        <f t="shared" ref="Q1299:Q1362" si="132">O1299</f>
        <v>1297</v>
      </c>
      <c r="R1299" s="279">
        <v>0</v>
      </c>
    </row>
    <row r="1300" spans="1:18" x14ac:dyDescent="0.25">
      <c r="A1300">
        <v>1298</v>
      </c>
      <c r="B1300">
        <f>ROUNDUP(Commercial_Industrial_Requirements[[#This Row],[Total Parking Spaces]]*0.2,0.1)</f>
        <v>260</v>
      </c>
      <c r="C1300">
        <f>ROUNDUP(Commercial_Industrial_Requirements[[#This Row],['# EV Capable Spaces]]*0.25,0.1)</f>
        <v>65</v>
      </c>
      <c r="E1300">
        <v>1298</v>
      </c>
      <c r="F1300">
        <f t="shared" si="127"/>
        <v>130</v>
      </c>
      <c r="G1300">
        <f t="shared" si="128"/>
        <v>325</v>
      </c>
      <c r="H1300">
        <v>0</v>
      </c>
      <c r="J1300">
        <v>1298</v>
      </c>
      <c r="K1300">
        <f t="shared" si="129"/>
        <v>130</v>
      </c>
      <c r="L1300">
        <f t="shared" si="130"/>
        <v>325</v>
      </c>
      <c r="M1300">
        <f t="shared" si="131"/>
        <v>65</v>
      </c>
      <c r="O1300" s="278">
        <v>1298</v>
      </c>
      <c r="P1300" s="278">
        <v>0</v>
      </c>
      <c r="Q1300" s="278">
        <f t="shared" si="132"/>
        <v>1298</v>
      </c>
      <c r="R1300" s="279">
        <v>0</v>
      </c>
    </row>
    <row r="1301" spans="1:18" x14ac:dyDescent="0.25">
      <c r="A1301">
        <v>1299</v>
      </c>
      <c r="B1301">
        <f>ROUNDUP(Commercial_Industrial_Requirements[[#This Row],[Total Parking Spaces]]*0.2,0.1)</f>
        <v>260</v>
      </c>
      <c r="C1301">
        <f>ROUNDUP(Commercial_Industrial_Requirements[[#This Row],['# EV Capable Spaces]]*0.25,0.1)</f>
        <v>65</v>
      </c>
      <c r="E1301">
        <v>1299</v>
      </c>
      <c r="F1301">
        <f t="shared" si="127"/>
        <v>130</v>
      </c>
      <c r="G1301">
        <f t="shared" si="128"/>
        <v>325</v>
      </c>
      <c r="H1301">
        <v>0</v>
      </c>
      <c r="J1301">
        <v>1299</v>
      </c>
      <c r="K1301">
        <f t="shared" si="129"/>
        <v>130</v>
      </c>
      <c r="L1301">
        <f t="shared" si="130"/>
        <v>325</v>
      </c>
      <c r="M1301">
        <f t="shared" si="131"/>
        <v>65</v>
      </c>
      <c r="O1301" s="278">
        <v>1299</v>
      </c>
      <c r="P1301" s="278">
        <v>0</v>
      </c>
      <c r="Q1301" s="278">
        <f t="shared" si="132"/>
        <v>1299</v>
      </c>
      <c r="R1301" s="279">
        <v>0</v>
      </c>
    </row>
    <row r="1302" spans="1:18" x14ac:dyDescent="0.25">
      <c r="A1302">
        <v>1300</v>
      </c>
      <c r="B1302">
        <f>ROUNDUP(Commercial_Industrial_Requirements[[#This Row],[Total Parking Spaces]]*0.2,0.1)</f>
        <v>260</v>
      </c>
      <c r="C1302">
        <f>ROUNDUP(Commercial_Industrial_Requirements[[#This Row],['# EV Capable Spaces]]*0.25,0.1)</f>
        <v>65</v>
      </c>
      <c r="E1302">
        <v>1300</v>
      </c>
      <c r="F1302">
        <f t="shared" si="127"/>
        <v>130</v>
      </c>
      <c r="G1302">
        <f t="shared" si="128"/>
        <v>325</v>
      </c>
      <c r="H1302">
        <v>0</v>
      </c>
      <c r="J1302">
        <v>1300</v>
      </c>
      <c r="K1302">
        <f t="shared" si="129"/>
        <v>130</v>
      </c>
      <c r="L1302">
        <f t="shared" si="130"/>
        <v>325</v>
      </c>
      <c r="M1302">
        <f t="shared" si="131"/>
        <v>65</v>
      </c>
      <c r="O1302" s="278">
        <v>1300</v>
      </c>
      <c r="P1302" s="278">
        <v>0</v>
      </c>
      <c r="Q1302" s="278">
        <f t="shared" si="132"/>
        <v>1300</v>
      </c>
      <c r="R1302" s="279">
        <v>0</v>
      </c>
    </row>
    <row r="1303" spans="1:18" x14ac:dyDescent="0.25">
      <c r="A1303">
        <v>1301</v>
      </c>
      <c r="B1303">
        <f>ROUNDUP(Commercial_Industrial_Requirements[[#This Row],[Total Parking Spaces]]*0.2,0.1)</f>
        <v>261</v>
      </c>
      <c r="C1303">
        <f>ROUNDUP(Commercial_Industrial_Requirements[[#This Row],['# EV Capable Spaces]]*0.25,0.1)</f>
        <v>66</v>
      </c>
      <c r="E1303">
        <v>1301</v>
      </c>
      <c r="F1303">
        <f t="shared" si="127"/>
        <v>131</v>
      </c>
      <c r="G1303">
        <f t="shared" si="128"/>
        <v>326</v>
      </c>
      <c r="H1303">
        <v>0</v>
      </c>
      <c r="J1303">
        <v>1301</v>
      </c>
      <c r="K1303">
        <f t="shared" si="129"/>
        <v>131</v>
      </c>
      <c r="L1303">
        <f t="shared" si="130"/>
        <v>326</v>
      </c>
      <c r="M1303">
        <f t="shared" si="131"/>
        <v>66</v>
      </c>
      <c r="O1303" s="278">
        <v>1301</v>
      </c>
      <c r="P1303" s="278">
        <v>0</v>
      </c>
      <c r="Q1303" s="278">
        <f t="shared" si="132"/>
        <v>1301</v>
      </c>
      <c r="R1303" s="279">
        <v>0</v>
      </c>
    </row>
    <row r="1304" spans="1:18" x14ac:dyDescent="0.25">
      <c r="A1304">
        <v>1302</v>
      </c>
      <c r="B1304">
        <f>ROUNDUP(Commercial_Industrial_Requirements[[#This Row],[Total Parking Spaces]]*0.2,0.1)</f>
        <v>261</v>
      </c>
      <c r="C1304">
        <f>ROUNDUP(Commercial_Industrial_Requirements[[#This Row],['# EV Capable Spaces]]*0.25,0.1)</f>
        <v>66</v>
      </c>
      <c r="E1304">
        <v>1302</v>
      </c>
      <c r="F1304">
        <f t="shared" si="127"/>
        <v>131</v>
      </c>
      <c r="G1304">
        <f t="shared" si="128"/>
        <v>326</v>
      </c>
      <c r="H1304">
        <v>0</v>
      </c>
      <c r="J1304">
        <v>1302</v>
      </c>
      <c r="K1304">
        <f t="shared" si="129"/>
        <v>131</v>
      </c>
      <c r="L1304">
        <f t="shared" si="130"/>
        <v>326</v>
      </c>
      <c r="M1304">
        <f t="shared" si="131"/>
        <v>66</v>
      </c>
      <c r="O1304" s="278">
        <v>1302</v>
      </c>
      <c r="P1304" s="278">
        <v>0</v>
      </c>
      <c r="Q1304" s="278">
        <f t="shared" si="132"/>
        <v>1302</v>
      </c>
      <c r="R1304" s="279">
        <v>0</v>
      </c>
    </row>
    <row r="1305" spans="1:18" x14ac:dyDescent="0.25">
      <c r="A1305">
        <v>1303</v>
      </c>
      <c r="B1305">
        <f>ROUNDUP(Commercial_Industrial_Requirements[[#This Row],[Total Parking Spaces]]*0.2,0.1)</f>
        <v>261</v>
      </c>
      <c r="C1305">
        <f>ROUNDUP(Commercial_Industrial_Requirements[[#This Row],['# EV Capable Spaces]]*0.25,0.1)</f>
        <v>66</v>
      </c>
      <c r="E1305">
        <v>1303</v>
      </c>
      <c r="F1305">
        <f t="shared" si="127"/>
        <v>131</v>
      </c>
      <c r="G1305">
        <f t="shared" si="128"/>
        <v>326</v>
      </c>
      <c r="H1305">
        <v>0</v>
      </c>
      <c r="J1305">
        <v>1303</v>
      </c>
      <c r="K1305">
        <f t="shared" si="129"/>
        <v>131</v>
      </c>
      <c r="L1305">
        <f t="shared" si="130"/>
        <v>326</v>
      </c>
      <c r="M1305">
        <f t="shared" si="131"/>
        <v>66</v>
      </c>
      <c r="O1305" s="278">
        <v>1303</v>
      </c>
      <c r="P1305" s="278">
        <v>0</v>
      </c>
      <c r="Q1305" s="278">
        <f t="shared" si="132"/>
        <v>1303</v>
      </c>
      <c r="R1305" s="279">
        <v>0</v>
      </c>
    </row>
    <row r="1306" spans="1:18" x14ac:dyDescent="0.25">
      <c r="A1306">
        <v>1304</v>
      </c>
      <c r="B1306">
        <f>ROUNDUP(Commercial_Industrial_Requirements[[#This Row],[Total Parking Spaces]]*0.2,0.1)</f>
        <v>261</v>
      </c>
      <c r="C1306">
        <f>ROUNDUP(Commercial_Industrial_Requirements[[#This Row],['# EV Capable Spaces]]*0.25,0.1)</f>
        <v>66</v>
      </c>
      <c r="E1306">
        <v>1304</v>
      </c>
      <c r="F1306">
        <f t="shared" si="127"/>
        <v>131</v>
      </c>
      <c r="G1306">
        <f t="shared" si="128"/>
        <v>326</v>
      </c>
      <c r="H1306">
        <v>0</v>
      </c>
      <c r="J1306">
        <v>1304</v>
      </c>
      <c r="K1306">
        <f t="shared" si="129"/>
        <v>131</v>
      </c>
      <c r="L1306">
        <f t="shared" si="130"/>
        <v>326</v>
      </c>
      <c r="M1306">
        <f t="shared" si="131"/>
        <v>66</v>
      </c>
      <c r="O1306" s="278">
        <v>1304</v>
      </c>
      <c r="P1306" s="278">
        <v>0</v>
      </c>
      <c r="Q1306" s="278">
        <f t="shared" si="132"/>
        <v>1304</v>
      </c>
      <c r="R1306" s="279">
        <v>0</v>
      </c>
    </row>
    <row r="1307" spans="1:18" x14ac:dyDescent="0.25">
      <c r="A1307">
        <v>1305</v>
      </c>
      <c r="B1307">
        <f>ROUNDUP(Commercial_Industrial_Requirements[[#This Row],[Total Parking Spaces]]*0.2,0.1)</f>
        <v>261</v>
      </c>
      <c r="C1307">
        <f>ROUNDUP(Commercial_Industrial_Requirements[[#This Row],['# EV Capable Spaces]]*0.25,0.1)</f>
        <v>66</v>
      </c>
      <c r="E1307">
        <v>1305</v>
      </c>
      <c r="F1307">
        <f t="shared" si="127"/>
        <v>131</v>
      </c>
      <c r="G1307">
        <f t="shared" si="128"/>
        <v>327</v>
      </c>
      <c r="H1307">
        <v>0</v>
      </c>
      <c r="J1307">
        <v>1305</v>
      </c>
      <c r="K1307">
        <f t="shared" si="129"/>
        <v>131</v>
      </c>
      <c r="L1307">
        <f t="shared" si="130"/>
        <v>327</v>
      </c>
      <c r="M1307">
        <f t="shared" si="131"/>
        <v>66</v>
      </c>
      <c r="O1307" s="278">
        <v>1305</v>
      </c>
      <c r="P1307" s="278">
        <v>0</v>
      </c>
      <c r="Q1307" s="278">
        <f t="shared" si="132"/>
        <v>1305</v>
      </c>
      <c r="R1307" s="279">
        <v>0</v>
      </c>
    </row>
    <row r="1308" spans="1:18" x14ac:dyDescent="0.25">
      <c r="A1308">
        <v>1306</v>
      </c>
      <c r="B1308">
        <f>ROUNDUP(Commercial_Industrial_Requirements[[#This Row],[Total Parking Spaces]]*0.2,0.1)</f>
        <v>262</v>
      </c>
      <c r="C1308">
        <f>ROUNDUP(Commercial_Industrial_Requirements[[#This Row],['# EV Capable Spaces]]*0.25,0.1)</f>
        <v>66</v>
      </c>
      <c r="E1308">
        <v>1306</v>
      </c>
      <c r="F1308">
        <f t="shared" si="127"/>
        <v>131</v>
      </c>
      <c r="G1308">
        <f t="shared" si="128"/>
        <v>327</v>
      </c>
      <c r="H1308">
        <v>0</v>
      </c>
      <c r="J1308">
        <v>1306</v>
      </c>
      <c r="K1308">
        <f t="shared" si="129"/>
        <v>131</v>
      </c>
      <c r="L1308">
        <f t="shared" si="130"/>
        <v>327</v>
      </c>
      <c r="M1308">
        <f t="shared" si="131"/>
        <v>66</v>
      </c>
      <c r="O1308" s="278">
        <v>1306</v>
      </c>
      <c r="P1308" s="278">
        <v>0</v>
      </c>
      <c r="Q1308" s="278">
        <f t="shared" si="132"/>
        <v>1306</v>
      </c>
      <c r="R1308" s="279">
        <v>0</v>
      </c>
    </row>
    <row r="1309" spans="1:18" x14ac:dyDescent="0.25">
      <c r="A1309">
        <v>1307</v>
      </c>
      <c r="B1309">
        <f>ROUNDUP(Commercial_Industrial_Requirements[[#This Row],[Total Parking Spaces]]*0.2,0.1)</f>
        <v>262</v>
      </c>
      <c r="C1309">
        <f>ROUNDUP(Commercial_Industrial_Requirements[[#This Row],['# EV Capable Spaces]]*0.25,0.1)</f>
        <v>66</v>
      </c>
      <c r="E1309">
        <v>1307</v>
      </c>
      <c r="F1309">
        <f t="shared" si="127"/>
        <v>131</v>
      </c>
      <c r="G1309">
        <f t="shared" si="128"/>
        <v>327</v>
      </c>
      <c r="H1309">
        <v>0</v>
      </c>
      <c r="J1309">
        <v>1307</v>
      </c>
      <c r="K1309">
        <f t="shared" si="129"/>
        <v>131</v>
      </c>
      <c r="L1309">
        <f t="shared" si="130"/>
        <v>327</v>
      </c>
      <c r="M1309">
        <f t="shared" si="131"/>
        <v>66</v>
      </c>
      <c r="O1309" s="278">
        <v>1307</v>
      </c>
      <c r="P1309" s="278">
        <v>0</v>
      </c>
      <c r="Q1309" s="278">
        <f t="shared" si="132"/>
        <v>1307</v>
      </c>
      <c r="R1309" s="279">
        <v>0</v>
      </c>
    </row>
    <row r="1310" spans="1:18" x14ac:dyDescent="0.25">
      <c r="A1310">
        <v>1308</v>
      </c>
      <c r="B1310">
        <f>ROUNDUP(Commercial_Industrial_Requirements[[#This Row],[Total Parking Spaces]]*0.2,0.1)</f>
        <v>262</v>
      </c>
      <c r="C1310">
        <f>ROUNDUP(Commercial_Industrial_Requirements[[#This Row],['# EV Capable Spaces]]*0.25,0.1)</f>
        <v>66</v>
      </c>
      <c r="E1310">
        <v>1308</v>
      </c>
      <c r="F1310">
        <f t="shared" si="127"/>
        <v>131</v>
      </c>
      <c r="G1310">
        <f t="shared" si="128"/>
        <v>327</v>
      </c>
      <c r="H1310">
        <v>0</v>
      </c>
      <c r="J1310">
        <v>1308</v>
      </c>
      <c r="K1310">
        <f t="shared" si="129"/>
        <v>131</v>
      </c>
      <c r="L1310">
        <f t="shared" si="130"/>
        <v>327</v>
      </c>
      <c r="M1310">
        <f t="shared" si="131"/>
        <v>66</v>
      </c>
      <c r="O1310" s="278">
        <v>1308</v>
      </c>
      <c r="P1310" s="278">
        <v>0</v>
      </c>
      <c r="Q1310" s="278">
        <f t="shared" si="132"/>
        <v>1308</v>
      </c>
      <c r="R1310" s="279">
        <v>0</v>
      </c>
    </row>
    <row r="1311" spans="1:18" x14ac:dyDescent="0.25">
      <c r="A1311">
        <v>1309</v>
      </c>
      <c r="B1311">
        <f>ROUNDUP(Commercial_Industrial_Requirements[[#This Row],[Total Parking Spaces]]*0.2,0.1)</f>
        <v>262</v>
      </c>
      <c r="C1311">
        <f>ROUNDUP(Commercial_Industrial_Requirements[[#This Row],['# EV Capable Spaces]]*0.25,0.1)</f>
        <v>66</v>
      </c>
      <c r="E1311">
        <v>1309</v>
      </c>
      <c r="F1311">
        <f t="shared" si="127"/>
        <v>131</v>
      </c>
      <c r="G1311">
        <f t="shared" si="128"/>
        <v>328</v>
      </c>
      <c r="H1311">
        <v>0</v>
      </c>
      <c r="J1311">
        <v>1309</v>
      </c>
      <c r="K1311">
        <f t="shared" si="129"/>
        <v>131</v>
      </c>
      <c r="L1311">
        <f t="shared" si="130"/>
        <v>328</v>
      </c>
      <c r="M1311">
        <f t="shared" si="131"/>
        <v>66</v>
      </c>
      <c r="O1311" s="278">
        <v>1309</v>
      </c>
      <c r="P1311" s="278">
        <v>0</v>
      </c>
      <c r="Q1311" s="278">
        <f t="shared" si="132"/>
        <v>1309</v>
      </c>
      <c r="R1311" s="279">
        <v>0</v>
      </c>
    </row>
    <row r="1312" spans="1:18" x14ac:dyDescent="0.25">
      <c r="A1312">
        <v>1310</v>
      </c>
      <c r="B1312">
        <f>ROUNDUP(Commercial_Industrial_Requirements[[#This Row],[Total Parking Spaces]]*0.2,0.1)</f>
        <v>262</v>
      </c>
      <c r="C1312">
        <f>ROUNDUP(Commercial_Industrial_Requirements[[#This Row],['# EV Capable Spaces]]*0.25,0.1)</f>
        <v>66</v>
      </c>
      <c r="E1312">
        <v>1310</v>
      </c>
      <c r="F1312">
        <f t="shared" si="127"/>
        <v>131</v>
      </c>
      <c r="G1312">
        <f t="shared" si="128"/>
        <v>328</v>
      </c>
      <c r="H1312">
        <v>0</v>
      </c>
      <c r="J1312">
        <v>1310</v>
      </c>
      <c r="K1312">
        <f t="shared" si="129"/>
        <v>131</v>
      </c>
      <c r="L1312">
        <f t="shared" si="130"/>
        <v>328</v>
      </c>
      <c r="M1312">
        <f t="shared" si="131"/>
        <v>66</v>
      </c>
      <c r="O1312" s="278">
        <v>1310</v>
      </c>
      <c r="P1312" s="278">
        <v>0</v>
      </c>
      <c r="Q1312" s="278">
        <f t="shared" si="132"/>
        <v>1310</v>
      </c>
      <c r="R1312" s="279">
        <v>0</v>
      </c>
    </row>
    <row r="1313" spans="1:18" x14ac:dyDescent="0.25">
      <c r="A1313">
        <v>1311</v>
      </c>
      <c r="B1313">
        <f>ROUNDUP(Commercial_Industrial_Requirements[[#This Row],[Total Parking Spaces]]*0.2,0.1)</f>
        <v>263</v>
      </c>
      <c r="C1313">
        <f>ROUNDUP(Commercial_Industrial_Requirements[[#This Row],['# EV Capable Spaces]]*0.25,0.1)</f>
        <v>66</v>
      </c>
      <c r="E1313">
        <v>1311</v>
      </c>
      <c r="F1313">
        <f t="shared" si="127"/>
        <v>132</v>
      </c>
      <c r="G1313">
        <f t="shared" si="128"/>
        <v>328</v>
      </c>
      <c r="H1313">
        <v>0</v>
      </c>
      <c r="J1313">
        <v>1311</v>
      </c>
      <c r="K1313">
        <f t="shared" si="129"/>
        <v>132</v>
      </c>
      <c r="L1313">
        <f t="shared" si="130"/>
        <v>328</v>
      </c>
      <c r="M1313">
        <f t="shared" si="131"/>
        <v>66</v>
      </c>
      <c r="O1313" s="278">
        <v>1311</v>
      </c>
      <c r="P1313" s="278">
        <v>0</v>
      </c>
      <c r="Q1313" s="278">
        <f t="shared" si="132"/>
        <v>1311</v>
      </c>
      <c r="R1313" s="279">
        <v>0</v>
      </c>
    </row>
    <row r="1314" spans="1:18" x14ac:dyDescent="0.25">
      <c r="A1314">
        <v>1312</v>
      </c>
      <c r="B1314">
        <f>ROUNDUP(Commercial_Industrial_Requirements[[#This Row],[Total Parking Spaces]]*0.2,0.1)</f>
        <v>263</v>
      </c>
      <c r="C1314">
        <f>ROUNDUP(Commercial_Industrial_Requirements[[#This Row],['# EV Capable Spaces]]*0.25,0.1)</f>
        <v>66</v>
      </c>
      <c r="E1314">
        <v>1312</v>
      </c>
      <c r="F1314">
        <f t="shared" si="127"/>
        <v>132</v>
      </c>
      <c r="G1314">
        <f t="shared" si="128"/>
        <v>328</v>
      </c>
      <c r="H1314">
        <v>0</v>
      </c>
      <c r="J1314">
        <v>1312</v>
      </c>
      <c r="K1314">
        <f t="shared" si="129"/>
        <v>132</v>
      </c>
      <c r="L1314">
        <f t="shared" si="130"/>
        <v>328</v>
      </c>
      <c r="M1314">
        <f t="shared" si="131"/>
        <v>66</v>
      </c>
      <c r="O1314" s="278">
        <v>1312</v>
      </c>
      <c r="P1314" s="278">
        <v>0</v>
      </c>
      <c r="Q1314" s="278">
        <f t="shared" si="132"/>
        <v>1312</v>
      </c>
      <c r="R1314" s="279">
        <v>0</v>
      </c>
    </row>
    <row r="1315" spans="1:18" x14ac:dyDescent="0.25">
      <c r="A1315">
        <v>1313</v>
      </c>
      <c r="B1315">
        <f>ROUNDUP(Commercial_Industrial_Requirements[[#This Row],[Total Parking Spaces]]*0.2,0.1)</f>
        <v>263</v>
      </c>
      <c r="C1315">
        <f>ROUNDUP(Commercial_Industrial_Requirements[[#This Row],['# EV Capable Spaces]]*0.25,0.1)</f>
        <v>66</v>
      </c>
      <c r="E1315">
        <v>1313</v>
      </c>
      <c r="F1315">
        <f t="shared" si="127"/>
        <v>132</v>
      </c>
      <c r="G1315">
        <f t="shared" si="128"/>
        <v>329</v>
      </c>
      <c r="H1315">
        <v>0</v>
      </c>
      <c r="J1315">
        <v>1313</v>
      </c>
      <c r="K1315">
        <f t="shared" si="129"/>
        <v>132</v>
      </c>
      <c r="L1315">
        <f t="shared" si="130"/>
        <v>329</v>
      </c>
      <c r="M1315">
        <f t="shared" si="131"/>
        <v>66</v>
      </c>
      <c r="O1315" s="278">
        <v>1313</v>
      </c>
      <c r="P1315" s="278">
        <v>0</v>
      </c>
      <c r="Q1315" s="278">
        <f t="shared" si="132"/>
        <v>1313</v>
      </c>
      <c r="R1315" s="279">
        <v>0</v>
      </c>
    </row>
    <row r="1316" spans="1:18" x14ac:dyDescent="0.25">
      <c r="A1316">
        <v>1314</v>
      </c>
      <c r="B1316">
        <f>ROUNDUP(Commercial_Industrial_Requirements[[#This Row],[Total Parking Spaces]]*0.2,0.1)</f>
        <v>263</v>
      </c>
      <c r="C1316">
        <f>ROUNDUP(Commercial_Industrial_Requirements[[#This Row],['# EV Capable Spaces]]*0.25,0.1)</f>
        <v>66</v>
      </c>
      <c r="E1316">
        <v>1314</v>
      </c>
      <c r="F1316">
        <f t="shared" si="127"/>
        <v>132</v>
      </c>
      <c r="G1316">
        <f t="shared" si="128"/>
        <v>329</v>
      </c>
      <c r="H1316">
        <v>0</v>
      </c>
      <c r="J1316">
        <v>1314</v>
      </c>
      <c r="K1316">
        <f t="shared" si="129"/>
        <v>132</v>
      </c>
      <c r="L1316">
        <f t="shared" si="130"/>
        <v>329</v>
      </c>
      <c r="M1316">
        <f t="shared" si="131"/>
        <v>66</v>
      </c>
      <c r="O1316" s="278">
        <v>1314</v>
      </c>
      <c r="P1316" s="278">
        <v>0</v>
      </c>
      <c r="Q1316" s="278">
        <f t="shared" si="132"/>
        <v>1314</v>
      </c>
      <c r="R1316" s="279">
        <v>0</v>
      </c>
    </row>
    <row r="1317" spans="1:18" x14ac:dyDescent="0.25">
      <c r="A1317">
        <v>1315</v>
      </c>
      <c r="B1317">
        <f>ROUNDUP(Commercial_Industrial_Requirements[[#This Row],[Total Parking Spaces]]*0.2,0.1)</f>
        <v>263</v>
      </c>
      <c r="C1317">
        <f>ROUNDUP(Commercial_Industrial_Requirements[[#This Row],['# EV Capable Spaces]]*0.25,0.1)</f>
        <v>66</v>
      </c>
      <c r="E1317">
        <v>1315</v>
      </c>
      <c r="F1317">
        <f t="shared" si="127"/>
        <v>132</v>
      </c>
      <c r="G1317">
        <f t="shared" si="128"/>
        <v>329</v>
      </c>
      <c r="H1317">
        <v>0</v>
      </c>
      <c r="J1317">
        <v>1315</v>
      </c>
      <c r="K1317">
        <f t="shared" si="129"/>
        <v>132</v>
      </c>
      <c r="L1317">
        <f t="shared" si="130"/>
        <v>329</v>
      </c>
      <c r="M1317">
        <f t="shared" si="131"/>
        <v>66</v>
      </c>
      <c r="O1317" s="278">
        <v>1315</v>
      </c>
      <c r="P1317" s="278">
        <v>0</v>
      </c>
      <c r="Q1317" s="278">
        <f t="shared" si="132"/>
        <v>1315</v>
      </c>
      <c r="R1317" s="279">
        <v>0</v>
      </c>
    </row>
    <row r="1318" spans="1:18" x14ac:dyDescent="0.25">
      <c r="A1318">
        <v>1316</v>
      </c>
      <c r="B1318">
        <f>ROUNDUP(Commercial_Industrial_Requirements[[#This Row],[Total Parking Spaces]]*0.2,0.1)</f>
        <v>264</v>
      </c>
      <c r="C1318">
        <f>ROUNDUP(Commercial_Industrial_Requirements[[#This Row],['# EV Capable Spaces]]*0.25,0.1)</f>
        <v>66</v>
      </c>
      <c r="E1318">
        <v>1316</v>
      </c>
      <c r="F1318">
        <f t="shared" si="127"/>
        <v>132</v>
      </c>
      <c r="G1318">
        <f t="shared" si="128"/>
        <v>329</v>
      </c>
      <c r="H1318">
        <v>0</v>
      </c>
      <c r="J1318">
        <v>1316</v>
      </c>
      <c r="K1318">
        <f t="shared" si="129"/>
        <v>132</v>
      </c>
      <c r="L1318">
        <f t="shared" si="130"/>
        <v>329</v>
      </c>
      <c r="M1318">
        <f t="shared" si="131"/>
        <v>66</v>
      </c>
      <c r="O1318" s="278">
        <v>1316</v>
      </c>
      <c r="P1318" s="278">
        <v>0</v>
      </c>
      <c r="Q1318" s="278">
        <f t="shared" si="132"/>
        <v>1316</v>
      </c>
      <c r="R1318" s="279">
        <v>0</v>
      </c>
    </row>
    <row r="1319" spans="1:18" x14ac:dyDescent="0.25">
      <c r="A1319">
        <v>1317</v>
      </c>
      <c r="B1319">
        <f>ROUNDUP(Commercial_Industrial_Requirements[[#This Row],[Total Parking Spaces]]*0.2,0.1)</f>
        <v>264</v>
      </c>
      <c r="C1319">
        <f>ROUNDUP(Commercial_Industrial_Requirements[[#This Row],['# EV Capable Spaces]]*0.25,0.1)</f>
        <v>66</v>
      </c>
      <c r="E1319">
        <v>1317</v>
      </c>
      <c r="F1319">
        <f t="shared" si="127"/>
        <v>132</v>
      </c>
      <c r="G1319">
        <f t="shared" si="128"/>
        <v>330</v>
      </c>
      <c r="H1319">
        <v>0</v>
      </c>
      <c r="J1319">
        <v>1317</v>
      </c>
      <c r="K1319">
        <f t="shared" si="129"/>
        <v>132</v>
      </c>
      <c r="L1319">
        <f t="shared" si="130"/>
        <v>330</v>
      </c>
      <c r="M1319">
        <f t="shared" si="131"/>
        <v>66</v>
      </c>
      <c r="O1319" s="278">
        <v>1317</v>
      </c>
      <c r="P1319" s="278">
        <v>0</v>
      </c>
      <c r="Q1319" s="278">
        <f t="shared" si="132"/>
        <v>1317</v>
      </c>
      <c r="R1319" s="279">
        <v>0</v>
      </c>
    </row>
    <row r="1320" spans="1:18" x14ac:dyDescent="0.25">
      <c r="A1320">
        <v>1318</v>
      </c>
      <c r="B1320">
        <f>ROUNDUP(Commercial_Industrial_Requirements[[#This Row],[Total Parking Spaces]]*0.2,0.1)</f>
        <v>264</v>
      </c>
      <c r="C1320">
        <f>ROUNDUP(Commercial_Industrial_Requirements[[#This Row],['# EV Capable Spaces]]*0.25,0.1)</f>
        <v>66</v>
      </c>
      <c r="E1320">
        <v>1318</v>
      </c>
      <c r="F1320">
        <f t="shared" si="127"/>
        <v>132</v>
      </c>
      <c r="G1320">
        <f t="shared" si="128"/>
        <v>330</v>
      </c>
      <c r="H1320">
        <v>0</v>
      </c>
      <c r="J1320">
        <v>1318</v>
      </c>
      <c r="K1320">
        <f t="shared" si="129"/>
        <v>132</v>
      </c>
      <c r="L1320">
        <f t="shared" si="130"/>
        <v>330</v>
      </c>
      <c r="M1320">
        <f t="shared" si="131"/>
        <v>66</v>
      </c>
      <c r="O1320" s="278">
        <v>1318</v>
      </c>
      <c r="P1320" s="278">
        <v>0</v>
      </c>
      <c r="Q1320" s="278">
        <f t="shared" si="132"/>
        <v>1318</v>
      </c>
      <c r="R1320" s="279">
        <v>0</v>
      </c>
    </row>
    <row r="1321" spans="1:18" x14ac:dyDescent="0.25">
      <c r="A1321">
        <v>1319</v>
      </c>
      <c r="B1321">
        <f>ROUNDUP(Commercial_Industrial_Requirements[[#This Row],[Total Parking Spaces]]*0.2,0.1)</f>
        <v>264</v>
      </c>
      <c r="C1321">
        <f>ROUNDUP(Commercial_Industrial_Requirements[[#This Row],['# EV Capable Spaces]]*0.25,0.1)</f>
        <v>66</v>
      </c>
      <c r="E1321">
        <v>1319</v>
      </c>
      <c r="F1321">
        <f t="shared" si="127"/>
        <v>132</v>
      </c>
      <c r="G1321">
        <f t="shared" si="128"/>
        <v>330</v>
      </c>
      <c r="H1321">
        <v>0</v>
      </c>
      <c r="J1321">
        <v>1319</v>
      </c>
      <c r="K1321">
        <f t="shared" si="129"/>
        <v>132</v>
      </c>
      <c r="L1321">
        <f t="shared" si="130"/>
        <v>330</v>
      </c>
      <c r="M1321">
        <f t="shared" si="131"/>
        <v>66</v>
      </c>
      <c r="O1321" s="278">
        <v>1319</v>
      </c>
      <c r="P1321" s="278">
        <v>0</v>
      </c>
      <c r="Q1321" s="278">
        <f t="shared" si="132"/>
        <v>1319</v>
      </c>
      <c r="R1321" s="279">
        <v>0</v>
      </c>
    </row>
    <row r="1322" spans="1:18" x14ac:dyDescent="0.25">
      <c r="A1322">
        <v>1320</v>
      </c>
      <c r="B1322">
        <f>ROUNDUP(Commercial_Industrial_Requirements[[#This Row],[Total Parking Spaces]]*0.2,0.1)</f>
        <v>264</v>
      </c>
      <c r="C1322">
        <f>ROUNDUP(Commercial_Industrial_Requirements[[#This Row],['# EV Capable Spaces]]*0.25,0.1)</f>
        <v>66</v>
      </c>
      <c r="E1322">
        <v>1320</v>
      </c>
      <c r="F1322">
        <f t="shared" si="127"/>
        <v>132</v>
      </c>
      <c r="G1322">
        <f t="shared" si="128"/>
        <v>330</v>
      </c>
      <c r="H1322">
        <v>0</v>
      </c>
      <c r="J1322">
        <v>1320</v>
      </c>
      <c r="K1322">
        <f t="shared" si="129"/>
        <v>132</v>
      </c>
      <c r="L1322">
        <f t="shared" si="130"/>
        <v>330</v>
      </c>
      <c r="M1322">
        <f t="shared" si="131"/>
        <v>66</v>
      </c>
      <c r="O1322" s="278">
        <v>1320</v>
      </c>
      <c r="P1322" s="278">
        <v>0</v>
      </c>
      <c r="Q1322" s="278">
        <f t="shared" si="132"/>
        <v>1320</v>
      </c>
      <c r="R1322" s="279">
        <v>0</v>
      </c>
    </row>
    <row r="1323" spans="1:18" x14ac:dyDescent="0.25">
      <c r="A1323">
        <v>1321</v>
      </c>
      <c r="B1323">
        <f>ROUNDUP(Commercial_Industrial_Requirements[[#This Row],[Total Parking Spaces]]*0.2,0.1)</f>
        <v>265</v>
      </c>
      <c r="C1323">
        <f>ROUNDUP(Commercial_Industrial_Requirements[[#This Row],['# EV Capable Spaces]]*0.25,0.1)</f>
        <v>67</v>
      </c>
      <c r="E1323">
        <v>1321</v>
      </c>
      <c r="F1323">
        <f t="shared" si="127"/>
        <v>133</v>
      </c>
      <c r="G1323">
        <f t="shared" si="128"/>
        <v>331</v>
      </c>
      <c r="H1323">
        <v>0</v>
      </c>
      <c r="J1323">
        <v>1321</v>
      </c>
      <c r="K1323">
        <f t="shared" si="129"/>
        <v>133</v>
      </c>
      <c r="L1323">
        <f t="shared" si="130"/>
        <v>331</v>
      </c>
      <c r="M1323">
        <f t="shared" si="131"/>
        <v>67</v>
      </c>
      <c r="O1323" s="278">
        <v>1321</v>
      </c>
      <c r="P1323" s="278">
        <v>0</v>
      </c>
      <c r="Q1323" s="278">
        <f t="shared" si="132"/>
        <v>1321</v>
      </c>
      <c r="R1323" s="279">
        <v>0</v>
      </c>
    </row>
    <row r="1324" spans="1:18" x14ac:dyDescent="0.25">
      <c r="A1324">
        <v>1322</v>
      </c>
      <c r="B1324">
        <f>ROUNDUP(Commercial_Industrial_Requirements[[#This Row],[Total Parking Spaces]]*0.2,0.1)</f>
        <v>265</v>
      </c>
      <c r="C1324">
        <f>ROUNDUP(Commercial_Industrial_Requirements[[#This Row],['# EV Capable Spaces]]*0.25,0.1)</f>
        <v>67</v>
      </c>
      <c r="E1324">
        <v>1322</v>
      </c>
      <c r="F1324">
        <f t="shared" si="127"/>
        <v>133</v>
      </c>
      <c r="G1324">
        <f t="shared" si="128"/>
        <v>331</v>
      </c>
      <c r="H1324">
        <v>0</v>
      </c>
      <c r="J1324">
        <v>1322</v>
      </c>
      <c r="K1324">
        <f t="shared" si="129"/>
        <v>133</v>
      </c>
      <c r="L1324">
        <f t="shared" si="130"/>
        <v>331</v>
      </c>
      <c r="M1324">
        <f t="shared" si="131"/>
        <v>67</v>
      </c>
      <c r="O1324" s="278">
        <v>1322</v>
      </c>
      <c r="P1324" s="278">
        <v>0</v>
      </c>
      <c r="Q1324" s="278">
        <f t="shared" si="132"/>
        <v>1322</v>
      </c>
      <c r="R1324" s="279">
        <v>0</v>
      </c>
    </row>
    <row r="1325" spans="1:18" x14ac:dyDescent="0.25">
      <c r="A1325">
        <v>1323</v>
      </c>
      <c r="B1325">
        <f>ROUNDUP(Commercial_Industrial_Requirements[[#This Row],[Total Parking Spaces]]*0.2,0.1)</f>
        <v>265</v>
      </c>
      <c r="C1325">
        <f>ROUNDUP(Commercial_Industrial_Requirements[[#This Row],['# EV Capable Spaces]]*0.25,0.1)</f>
        <v>67</v>
      </c>
      <c r="E1325">
        <v>1323</v>
      </c>
      <c r="F1325">
        <f t="shared" ref="F1325:F1388" si="133">ROUNDUP(E1325*0.1,0.1)</f>
        <v>133</v>
      </c>
      <c r="G1325">
        <f t="shared" ref="G1325:G1388" si="134">ROUNDUP(E1325*0.25,0.1)</f>
        <v>331</v>
      </c>
      <c r="H1325">
        <v>0</v>
      </c>
      <c r="J1325">
        <v>1323</v>
      </c>
      <c r="K1325">
        <f t="shared" si="129"/>
        <v>133</v>
      </c>
      <c r="L1325">
        <f t="shared" si="130"/>
        <v>331</v>
      </c>
      <c r="M1325">
        <f t="shared" si="131"/>
        <v>67</v>
      </c>
      <c r="O1325" s="278">
        <v>1323</v>
      </c>
      <c r="P1325" s="278">
        <v>0</v>
      </c>
      <c r="Q1325" s="278">
        <f t="shared" si="132"/>
        <v>1323</v>
      </c>
      <c r="R1325" s="279">
        <v>0</v>
      </c>
    </row>
    <row r="1326" spans="1:18" x14ac:dyDescent="0.25">
      <c r="A1326">
        <v>1324</v>
      </c>
      <c r="B1326">
        <f>ROUNDUP(Commercial_Industrial_Requirements[[#This Row],[Total Parking Spaces]]*0.2,0.1)</f>
        <v>265</v>
      </c>
      <c r="C1326">
        <f>ROUNDUP(Commercial_Industrial_Requirements[[#This Row],['# EV Capable Spaces]]*0.25,0.1)</f>
        <v>67</v>
      </c>
      <c r="E1326">
        <v>1324</v>
      </c>
      <c r="F1326">
        <f t="shared" si="133"/>
        <v>133</v>
      </c>
      <c r="G1326">
        <f t="shared" si="134"/>
        <v>331</v>
      </c>
      <c r="H1326">
        <v>0</v>
      </c>
      <c r="J1326">
        <v>1324</v>
      </c>
      <c r="K1326">
        <f t="shared" si="129"/>
        <v>133</v>
      </c>
      <c r="L1326">
        <f t="shared" si="130"/>
        <v>331</v>
      </c>
      <c r="M1326">
        <f t="shared" si="131"/>
        <v>67</v>
      </c>
      <c r="O1326" s="278">
        <v>1324</v>
      </c>
      <c r="P1326" s="278">
        <v>0</v>
      </c>
      <c r="Q1326" s="278">
        <f t="shared" si="132"/>
        <v>1324</v>
      </c>
      <c r="R1326" s="279">
        <v>0</v>
      </c>
    </row>
    <row r="1327" spans="1:18" x14ac:dyDescent="0.25">
      <c r="A1327">
        <v>1325</v>
      </c>
      <c r="B1327">
        <f>ROUNDUP(Commercial_Industrial_Requirements[[#This Row],[Total Parking Spaces]]*0.2,0.1)</f>
        <v>265</v>
      </c>
      <c r="C1327">
        <f>ROUNDUP(Commercial_Industrial_Requirements[[#This Row],['# EV Capable Spaces]]*0.25,0.1)</f>
        <v>67</v>
      </c>
      <c r="E1327">
        <v>1325</v>
      </c>
      <c r="F1327">
        <f t="shared" si="133"/>
        <v>133</v>
      </c>
      <c r="G1327">
        <f t="shared" si="134"/>
        <v>332</v>
      </c>
      <c r="H1327">
        <v>0</v>
      </c>
      <c r="J1327">
        <v>1325</v>
      </c>
      <c r="K1327">
        <f t="shared" si="129"/>
        <v>133</v>
      </c>
      <c r="L1327">
        <f t="shared" si="130"/>
        <v>332</v>
      </c>
      <c r="M1327">
        <f t="shared" si="131"/>
        <v>67</v>
      </c>
      <c r="O1327" s="278">
        <v>1325</v>
      </c>
      <c r="P1327" s="278">
        <v>0</v>
      </c>
      <c r="Q1327" s="278">
        <f t="shared" si="132"/>
        <v>1325</v>
      </c>
      <c r="R1327" s="279">
        <v>0</v>
      </c>
    </row>
    <row r="1328" spans="1:18" x14ac:dyDescent="0.25">
      <c r="A1328">
        <v>1326</v>
      </c>
      <c r="B1328">
        <f>ROUNDUP(Commercial_Industrial_Requirements[[#This Row],[Total Parking Spaces]]*0.2,0.1)</f>
        <v>266</v>
      </c>
      <c r="C1328">
        <f>ROUNDUP(Commercial_Industrial_Requirements[[#This Row],['# EV Capable Spaces]]*0.25,0.1)</f>
        <v>67</v>
      </c>
      <c r="E1328">
        <v>1326</v>
      </c>
      <c r="F1328">
        <f t="shared" si="133"/>
        <v>133</v>
      </c>
      <c r="G1328">
        <f t="shared" si="134"/>
        <v>332</v>
      </c>
      <c r="H1328">
        <v>0</v>
      </c>
      <c r="J1328">
        <v>1326</v>
      </c>
      <c r="K1328">
        <f t="shared" si="129"/>
        <v>133</v>
      </c>
      <c r="L1328">
        <f t="shared" si="130"/>
        <v>332</v>
      </c>
      <c r="M1328">
        <f t="shared" si="131"/>
        <v>67</v>
      </c>
      <c r="O1328" s="278">
        <v>1326</v>
      </c>
      <c r="P1328" s="278">
        <v>0</v>
      </c>
      <c r="Q1328" s="278">
        <f t="shared" si="132"/>
        <v>1326</v>
      </c>
      <c r="R1328" s="279">
        <v>0</v>
      </c>
    </row>
    <row r="1329" spans="1:18" x14ac:dyDescent="0.25">
      <c r="A1329">
        <v>1327</v>
      </c>
      <c r="B1329">
        <f>ROUNDUP(Commercial_Industrial_Requirements[[#This Row],[Total Parking Spaces]]*0.2,0.1)</f>
        <v>266</v>
      </c>
      <c r="C1329">
        <f>ROUNDUP(Commercial_Industrial_Requirements[[#This Row],['# EV Capable Spaces]]*0.25,0.1)</f>
        <v>67</v>
      </c>
      <c r="E1329">
        <v>1327</v>
      </c>
      <c r="F1329">
        <f t="shared" si="133"/>
        <v>133</v>
      </c>
      <c r="G1329">
        <f t="shared" si="134"/>
        <v>332</v>
      </c>
      <c r="H1329">
        <v>0</v>
      </c>
      <c r="J1329">
        <v>1327</v>
      </c>
      <c r="K1329">
        <f t="shared" si="129"/>
        <v>133</v>
      </c>
      <c r="L1329">
        <f t="shared" si="130"/>
        <v>332</v>
      </c>
      <c r="M1329">
        <f t="shared" si="131"/>
        <v>67</v>
      </c>
      <c r="O1329" s="278">
        <v>1327</v>
      </c>
      <c r="P1329" s="278">
        <v>0</v>
      </c>
      <c r="Q1329" s="278">
        <f t="shared" si="132"/>
        <v>1327</v>
      </c>
      <c r="R1329" s="279">
        <v>0</v>
      </c>
    </row>
    <row r="1330" spans="1:18" x14ac:dyDescent="0.25">
      <c r="A1330">
        <v>1328</v>
      </c>
      <c r="B1330">
        <f>ROUNDUP(Commercial_Industrial_Requirements[[#This Row],[Total Parking Spaces]]*0.2,0.1)</f>
        <v>266</v>
      </c>
      <c r="C1330">
        <f>ROUNDUP(Commercial_Industrial_Requirements[[#This Row],['# EV Capable Spaces]]*0.25,0.1)</f>
        <v>67</v>
      </c>
      <c r="E1330">
        <v>1328</v>
      </c>
      <c r="F1330">
        <f t="shared" si="133"/>
        <v>133</v>
      </c>
      <c r="G1330">
        <f t="shared" si="134"/>
        <v>332</v>
      </c>
      <c r="H1330">
        <v>0</v>
      </c>
      <c r="J1330">
        <v>1328</v>
      </c>
      <c r="K1330">
        <f t="shared" si="129"/>
        <v>133</v>
      </c>
      <c r="L1330">
        <f t="shared" si="130"/>
        <v>332</v>
      </c>
      <c r="M1330">
        <f t="shared" si="131"/>
        <v>67</v>
      </c>
      <c r="O1330" s="278">
        <v>1328</v>
      </c>
      <c r="P1330" s="278">
        <v>0</v>
      </c>
      <c r="Q1330" s="278">
        <f t="shared" si="132"/>
        <v>1328</v>
      </c>
      <c r="R1330" s="279">
        <v>0</v>
      </c>
    </row>
    <row r="1331" spans="1:18" x14ac:dyDescent="0.25">
      <c r="A1331">
        <v>1329</v>
      </c>
      <c r="B1331">
        <f>ROUNDUP(Commercial_Industrial_Requirements[[#This Row],[Total Parking Spaces]]*0.2,0.1)</f>
        <v>266</v>
      </c>
      <c r="C1331">
        <f>ROUNDUP(Commercial_Industrial_Requirements[[#This Row],['# EV Capable Spaces]]*0.25,0.1)</f>
        <v>67</v>
      </c>
      <c r="E1331">
        <v>1329</v>
      </c>
      <c r="F1331">
        <f t="shared" si="133"/>
        <v>133</v>
      </c>
      <c r="G1331">
        <f t="shared" si="134"/>
        <v>333</v>
      </c>
      <c r="H1331">
        <v>0</v>
      </c>
      <c r="J1331">
        <v>1329</v>
      </c>
      <c r="K1331">
        <f t="shared" si="129"/>
        <v>133</v>
      </c>
      <c r="L1331">
        <f t="shared" si="130"/>
        <v>333</v>
      </c>
      <c r="M1331">
        <f t="shared" si="131"/>
        <v>67</v>
      </c>
      <c r="O1331" s="278">
        <v>1329</v>
      </c>
      <c r="P1331" s="278">
        <v>0</v>
      </c>
      <c r="Q1331" s="278">
        <f t="shared" si="132"/>
        <v>1329</v>
      </c>
      <c r="R1331" s="279">
        <v>0</v>
      </c>
    </row>
    <row r="1332" spans="1:18" x14ac:dyDescent="0.25">
      <c r="A1332">
        <v>1330</v>
      </c>
      <c r="B1332">
        <f>ROUNDUP(Commercial_Industrial_Requirements[[#This Row],[Total Parking Spaces]]*0.2,0.1)</f>
        <v>266</v>
      </c>
      <c r="C1332">
        <f>ROUNDUP(Commercial_Industrial_Requirements[[#This Row],['# EV Capable Spaces]]*0.25,0.1)</f>
        <v>67</v>
      </c>
      <c r="E1332">
        <v>1330</v>
      </c>
      <c r="F1332">
        <f t="shared" si="133"/>
        <v>133</v>
      </c>
      <c r="G1332">
        <f t="shared" si="134"/>
        <v>333</v>
      </c>
      <c r="H1332">
        <v>0</v>
      </c>
      <c r="J1332">
        <v>1330</v>
      </c>
      <c r="K1332">
        <f t="shared" si="129"/>
        <v>133</v>
      </c>
      <c r="L1332">
        <f t="shared" si="130"/>
        <v>333</v>
      </c>
      <c r="M1332">
        <f t="shared" si="131"/>
        <v>67</v>
      </c>
      <c r="O1332" s="278">
        <v>1330</v>
      </c>
      <c r="P1332" s="278">
        <v>0</v>
      </c>
      <c r="Q1332" s="278">
        <f t="shared" si="132"/>
        <v>1330</v>
      </c>
      <c r="R1332" s="279">
        <v>0</v>
      </c>
    </row>
    <row r="1333" spans="1:18" x14ac:dyDescent="0.25">
      <c r="A1333">
        <v>1331</v>
      </c>
      <c r="B1333">
        <f>ROUNDUP(Commercial_Industrial_Requirements[[#This Row],[Total Parking Spaces]]*0.2,0.1)</f>
        <v>267</v>
      </c>
      <c r="C1333">
        <f>ROUNDUP(Commercial_Industrial_Requirements[[#This Row],['# EV Capable Spaces]]*0.25,0.1)</f>
        <v>67</v>
      </c>
      <c r="E1333">
        <v>1331</v>
      </c>
      <c r="F1333">
        <f t="shared" si="133"/>
        <v>134</v>
      </c>
      <c r="G1333">
        <f t="shared" si="134"/>
        <v>333</v>
      </c>
      <c r="H1333">
        <v>0</v>
      </c>
      <c r="J1333">
        <v>1331</v>
      </c>
      <c r="K1333">
        <f t="shared" si="129"/>
        <v>134</v>
      </c>
      <c r="L1333">
        <f t="shared" si="130"/>
        <v>333</v>
      </c>
      <c r="M1333">
        <f t="shared" si="131"/>
        <v>67</v>
      </c>
      <c r="O1333" s="278">
        <v>1331</v>
      </c>
      <c r="P1333" s="278">
        <v>0</v>
      </c>
      <c r="Q1333" s="278">
        <f t="shared" si="132"/>
        <v>1331</v>
      </c>
      <c r="R1333" s="279">
        <v>0</v>
      </c>
    </row>
    <row r="1334" spans="1:18" x14ac:dyDescent="0.25">
      <c r="A1334">
        <v>1332</v>
      </c>
      <c r="B1334">
        <f>ROUNDUP(Commercial_Industrial_Requirements[[#This Row],[Total Parking Spaces]]*0.2,0.1)</f>
        <v>267</v>
      </c>
      <c r="C1334">
        <f>ROUNDUP(Commercial_Industrial_Requirements[[#This Row],['# EV Capable Spaces]]*0.25,0.1)</f>
        <v>67</v>
      </c>
      <c r="E1334">
        <v>1332</v>
      </c>
      <c r="F1334">
        <f t="shared" si="133"/>
        <v>134</v>
      </c>
      <c r="G1334">
        <f t="shared" si="134"/>
        <v>333</v>
      </c>
      <c r="H1334">
        <v>0</v>
      </c>
      <c r="J1334">
        <v>1332</v>
      </c>
      <c r="K1334">
        <f t="shared" si="129"/>
        <v>134</v>
      </c>
      <c r="L1334">
        <f t="shared" si="130"/>
        <v>333</v>
      </c>
      <c r="M1334">
        <f t="shared" si="131"/>
        <v>67</v>
      </c>
      <c r="O1334" s="278">
        <v>1332</v>
      </c>
      <c r="P1334" s="278">
        <v>0</v>
      </c>
      <c r="Q1334" s="278">
        <f t="shared" si="132"/>
        <v>1332</v>
      </c>
      <c r="R1334" s="279">
        <v>0</v>
      </c>
    </row>
    <row r="1335" spans="1:18" x14ac:dyDescent="0.25">
      <c r="A1335">
        <v>1333</v>
      </c>
      <c r="B1335">
        <f>ROUNDUP(Commercial_Industrial_Requirements[[#This Row],[Total Parking Spaces]]*0.2,0.1)</f>
        <v>267</v>
      </c>
      <c r="C1335">
        <f>ROUNDUP(Commercial_Industrial_Requirements[[#This Row],['# EV Capable Spaces]]*0.25,0.1)</f>
        <v>67</v>
      </c>
      <c r="E1335">
        <v>1333</v>
      </c>
      <c r="F1335">
        <f t="shared" si="133"/>
        <v>134</v>
      </c>
      <c r="G1335">
        <f t="shared" si="134"/>
        <v>334</v>
      </c>
      <c r="H1335">
        <v>0</v>
      </c>
      <c r="J1335">
        <v>1333</v>
      </c>
      <c r="K1335">
        <f t="shared" si="129"/>
        <v>134</v>
      </c>
      <c r="L1335">
        <f t="shared" si="130"/>
        <v>334</v>
      </c>
      <c r="M1335">
        <f t="shared" si="131"/>
        <v>67</v>
      </c>
      <c r="O1335" s="278">
        <v>1333</v>
      </c>
      <c r="P1335" s="278">
        <v>0</v>
      </c>
      <c r="Q1335" s="278">
        <f t="shared" si="132"/>
        <v>1333</v>
      </c>
      <c r="R1335" s="279">
        <v>0</v>
      </c>
    </row>
    <row r="1336" spans="1:18" x14ac:dyDescent="0.25">
      <c r="A1336">
        <v>1334</v>
      </c>
      <c r="B1336">
        <f>ROUNDUP(Commercial_Industrial_Requirements[[#This Row],[Total Parking Spaces]]*0.2,0.1)</f>
        <v>267</v>
      </c>
      <c r="C1336">
        <f>ROUNDUP(Commercial_Industrial_Requirements[[#This Row],['# EV Capable Spaces]]*0.25,0.1)</f>
        <v>67</v>
      </c>
      <c r="E1336">
        <v>1334</v>
      </c>
      <c r="F1336">
        <f t="shared" si="133"/>
        <v>134</v>
      </c>
      <c r="G1336">
        <f t="shared" si="134"/>
        <v>334</v>
      </c>
      <c r="H1336">
        <v>0</v>
      </c>
      <c r="J1336">
        <v>1334</v>
      </c>
      <c r="K1336">
        <f t="shared" si="129"/>
        <v>134</v>
      </c>
      <c r="L1336">
        <f t="shared" si="130"/>
        <v>334</v>
      </c>
      <c r="M1336">
        <f t="shared" si="131"/>
        <v>67</v>
      </c>
      <c r="O1336" s="278">
        <v>1334</v>
      </c>
      <c r="P1336" s="278">
        <v>0</v>
      </c>
      <c r="Q1336" s="278">
        <f t="shared" si="132"/>
        <v>1334</v>
      </c>
      <c r="R1336" s="279">
        <v>0</v>
      </c>
    </row>
    <row r="1337" spans="1:18" x14ac:dyDescent="0.25">
      <c r="A1337">
        <v>1335</v>
      </c>
      <c r="B1337">
        <f>ROUNDUP(Commercial_Industrial_Requirements[[#This Row],[Total Parking Spaces]]*0.2,0.1)</f>
        <v>267</v>
      </c>
      <c r="C1337">
        <f>ROUNDUP(Commercial_Industrial_Requirements[[#This Row],['# EV Capable Spaces]]*0.25,0.1)</f>
        <v>67</v>
      </c>
      <c r="E1337">
        <v>1335</v>
      </c>
      <c r="F1337">
        <f t="shared" si="133"/>
        <v>134</v>
      </c>
      <c r="G1337">
        <f t="shared" si="134"/>
        <v>334</v>
      </c>
      <c r="H1337">
        <v>0</v>
      </c>
      <c r="J1337">
        <v>1335</v>
      </c>
      <c r="K1337">
        <f t="shared" si="129"/>
        <v>134</v>
      </c>
      <c r="L1337">
        <f t="shared" si="130"/>
        <v>334</v>
      </c>
      <c r="M1337">
        <f t="shared" si="131"/>
        <v>67</v>
      </c>
      <c r="O1337" s="278">
        <v>1335</v>
      </c>
      <c r="P1337" s="278">
        <v>0</v>
      </c>
      <c r="Q1337" s="278">
        <f t="shared" si="132"/>
        <v>1335</v>
      </c>
      <c r="R1337" s="279">
        <v>0</v>
      </c>
    </row>
    <row r="1338" spans="1:18" x14ac:dyDescent="0.25">
      <c r="A1338">
        <v>1336</v>
      </c>
      <c r="B1338">
        <f>ROUNDUP(Commercial_Industrial_Requirements[[#This Row],[Total Parking Spaces]]*0.2,0.1)</f>
        <v>268</v>
      </c>
      <c r="C1338">
        <f>ROUNDUP(Commercial_Industrial_Requirements[[#This Row],['# EV Capable Spaces]]*0.25,0.1)</f>
        <v>67</v>
      </c>
      <c r="E1338">
        <v>1336</v>
      </c>
      <c r="F1338">
        <f t="shared" si="133"/>
        <v>134</v>
      </c>
      <c r="G1338">
        <f t="shared" si="134"/>
        <v>334</v>
      </c>
      <c r="H1338">
        <v>0</v>
      </c>
      <c r="J1338">
        <v>1336</v>
      </c>
      <c r="K1338">
        <f t="shared" si="129"/>
        <v>134</v>
      </c>
      <c r="L1338">
        <f t="shared" si="130"/>
        <v>334</v>
      </c>
      <c r="M1338">
        <f t="shared" si="131"/>
        <v>67</v>
      </c>
      <c r="O1338" s="278">
        <v>1336</v>
      </c>
      <c r="P1338" s="278">
        <v>0</v>
      </c>
      <c r="Q1338" s="278">
        <f t="shared" si="132"/>
        <v>1336</v>
      </c>
      <c r="R1338" s="279">
        <v>0</v>
      </c>
    </row>
    <row r="1339" spans="1:18" x14ac:dyDescent="0.25">
      <c r="A1339">
        <v>1337</v>
      </c>
      <c r="B1339">
        <f>ROUNDUP(Commercial_Industrial_Requirements[[#This Row],[Total Parking Spaces]]*0.2,0.1)</f>
        <v>268</v>
      </c>
      <c r="C1339">
        <f>ROUNDUP(Commercial_Industrial_Requirements[[#This Row],['# EV Capable Spaces]]*0.25,0.1)</f>
        <v>67</v>
      </c>
      <c r="E1339">
        <v>1337</v>
      </c>
      <c r="F1339">
        <f t="shared" si="133"/>
        <v>134</v>
      </c>
      <c r="G1339">
        <f t="shared" si="134"/>
        <v>335</v>
      </c>
      <c r="H1339">
        <v>0</v>
      </c>
      <c r="J1339">
        <v>1337</v>
      </c>
      <c r="K1339">
        <f t="shared" si="129"/>
        <v>134</v>
      </c>
      <c r="L1339">
        <f t="shared" si="130"/>
        <v>335</v>
      </c>
      <c r="M1339">
        <f t="shared" si="131"/>
        <v>67</v>
      </c>
      <c r="O1339" s="278">
        <v>1337</v>
      </c>
      <c r="P1339" s="278">
        <v>0</v>
      </c>
      <c r="Q1339" s="278">
        <f t="shared" si="132"/>
        <v>1337</v>
      </c>
      <c r="R1339" s="279">
        <v>0</v>
      </c>
    </row>
    <row r="1340" spans="1:18" x14ac:dyDescent="0.25">
      <c r="A1340">
        <v>1338</v>
      </c>
      <c r="B1340">
        <f>ROUNDUP(Commercial_Industrial_Requirements[[#This Row],[Total Parking Spaces]]*0.2,0.1)</f>
        <v>268</v>
      </c>
      <c r="C1340">
        <f>ROUNDUP(Commercial_Industrial_Requirements[[#This Row],['# EV Capable Spaces]]*0.25,0.1)</f>
        <v>67</v>
      </c>
      <c r="E1340">
        <v>1338</v>
      </c>
      <c r="F1340">
        <f t="shared" si="133"/>
        <v>134</v>
      </c>
      <c r="G1340">
        <f t="shared" si="134"/>
        <v>335</v>
      </c>
      <c r="H1340">
        <v>0</v>
      </c>
      <c r="J1340">
        <v>1338</v>
      </c>
      <c r="K1340">
        <f t="shared" si="129"/>
        <v>134</v>
      </c>
      <c r="L1340">
        <f t="shared" si="130"/>
        <v>335</v>
      </c>
      <c r="M1340">
        <f t="shared" si="131"/>
        <v>67</v>
      </c>
      <c r="O1340" s="278">
        <v>1338</v>
      </c>
      <c r="P1340" s="278">
        <v>0</v>
      </c>
      <c r="Q1340" s="278">
        <f t="shared" si="132"/>
        <v>1338</v>
      </c>
      <c r="R1340" s="279">
        <v>0</v>
      </c>
    </row>
    <row r="1341" spans="1:18" x14ac:dyDescent="0.25">
      <c r="A1341">
        <v>1339</v>
      </c>
      <c r="B1341">
        <f>ROUNDUP(Commercial_Industrial_Requirements[[#This Row],[Total Parking Spaces]]*0.2,0.1)</f>
        <v>268</v>
      </c>
      <c r="C1341">
        <f>ROUNDUP(Commercial_Industrial_Requirements[[#This Row],['# EV Capable Spaces]]*0.25,0.1)</f>
        <v>67</v>
      </c>
      <c r="E1341">
        <v>1339</v>
      </c>
      <c r="F1341">
        <f t="shared" si="133"/>
        <v>134</v>
      </c>
      <c r="G1341">
        <f t="shared" si="134"/>
        <v>335</v>
      </c>
      <c r="H1341">
        <v>0</v>
      </c>
      <c r="J1341">
        <v>1339</v>
      </c>
      <c r="K1341">
        <f t="shared" si="129"/>
        <v>134</v>
      </c>
      <c r="L1341">
        <f t="shared" si="130"/>
        <v>335</v>
      </c>
      <c r="M1341">
        <f t="shared" si="131"/>
        <v>67</v>
      </c>
      <c r="O1341" s="278">
        <v>1339</v>
      </c>
      <c r="P1341" s="278">
        <v>0</v>
      </c>
      <c r="Q1341" s="278">
        <f t="shared" si="132"/>
        <v>1339</v>
      </c>
      <c r="R1341" s="279">
        <v>0</v>
      </c>
    </row>
    <row r="1342" spans="1:18" x14ac:dyDescent="0.25">
      <c r="A1342">
        <v>1340</v>
      </c>
      <c r="B1342">
        <f>ROUNDUP(Commercial_Industrial_Requirements[[#This Row],[Total Parking Spaces]]*0.2,0.1)</f>
        <v>268</v>
      </c>
      <c r="C1342">
        <f>ROUNDUP(Commercial_Industrial_Requirements[[#This Row],['# EV Capable Spaces]]*0.25,0.1)</f>
        <v>67</v>
      </c>
      <c r="E1342">
        <v>1340</v>
      </c>
      <c r="F1342">
        <f t="shared" si="133"/>
        <v>134</v>
      </c>
      <c r="G1342">
        <f t="shared" si="134"/>
        <v>335</v>
      </c>
      <c r="H1342">
        <v>0</v>
      </c>
      <c r="J1342">
        <v>1340</v>
      </c>
      <c r="K1342">
        <f t="shared" si="129"/>
        <v>134</v>
      </c>
      <c r="L1342">
        <f t="shared" si="130"/>
        <v>335</v>
      </c>
      <c r="M1342">
        <f t="shared" si="131"/>
        <v>67</v>
      </c>
      <c r="O1342" s="278">
        <v>1340</v>
      </c>
      <c r="P1342" s="278">
        <v>0</v>
      </c>
      <c r="Q1342" s="278">
        <f t="shared" si="132"/>
        <v>1340</v>
      </c>
      <c r="R1342" s="279">
        <v>0</v>
      </c>
    </row>
    <row r="1343" spans="1:18" x14ac:dyDescent="0.25">
      <c r="A1343">
        <v>1341</v>
      </c>
      <c r="B1343">
        <f>ROUNDUP(Commercial_Industrial_Requirements[[#This Row],[Total Parking Spaces]]*0.2,0.1)</f>
        <v>269</v>
      </c>
      <c r="C1343">
        <f>ROUNDUP(Commercial_Industrial_Requirements[[#This Row],['# EV Capable Spaces]]*0.25,0.1)</f>
        <v>68</v>
      </c>
      <c r="E1343">
        <v>1341</v>
      </c>
      <c r="F1343">
        <f t="shared" si="133"/>
        <v>135</v>
      </c>
      <c r="G1343">
        <f t="shared" si="134"/>
        <v>336</v>
      </c>
      <c r="H1343">
        <v>0</v>
      </c>
      <c r="J1343">
        <v>1341</v>
      </c>
      <c r="K1343">
        <f t="shared" si="129"/>
        <v>135</v>
      </c>
      <c r="L1343">
        <f t="shared" si="130"/>
        <v>336</v>
      </c>
      <c r="M1343">
        <f t="shared" si="131"/>
        <v>68</v>
      </c>
      <c r="O1343" s="278">
        <v>1341</v>
      </c>
      <c r="P1343" s="278">
        <v>0</v>
      </c>
      <c r="Q1343" s="278">
        <f t="shared" si="132"/>
        <v>1341</v>
      </c>
      <c r="R1343" s="279">
        <v>0</v>
      </c>
    </row>
    <row r="1344" spans="1:18" x14ac:dyDescent="0.25">
      <c r="A1344">
        <v>1342</v>
      </c>
      <c r="B1344">
        <f>ROUNDUP(Commercial_Industrial_Requirements[[#This Row],[Total Parking Spaces]]*0.2,0.1)</f>
        <v>269</v>
      </c>
      <c r="C1344">
        <f>ROUNDUP(Commercial_Industrial_Requirements[[#This Row],['# EV Capable Spaces]]*0.25,0.1)</f>
        <v>68</v>
      </c>
      <c r="E1344">
        <v>1342</v>
      </c>
      <c r="F1344">
        <f t="shared" si="133"/>
        <v>135</v>
      </c>
      <c r="G1344">
        <f t="shared" si="134"/>
        <v>336</v>
      </c>
      <c r="H1344">
        <v>0</v>
      </c>
      <c r="J1344">
        <v>1342</v>
      </c>
      <c r="K1344">
        <f t="shared" si="129"/>
        <v>135</v>
      </c>
      <c r="L1344">
        <f t="shared" si="130"/>
        <v>336</v>
      </c>
      <c r="M1344">
        <f t="shared" si="131"/>
        <v>68</v>
      </c>
      <c r="O1344" s="278">
        <v>1342</v>
      </c>
      <c r="P1344" s="278">
        <v>0</v>
      </c>
      <c r="Q1344" s="278">
        <f t="shared" si="132"/>
        <v>1342</v>
      </c>
      <c r="R1344" s="279">
        <v>0</v>
      </c>
    </row>
    <row r="1345" spans="1:18" x14ac:dyDescent="0.25">
      <c r="A1345">
        <v>1343</v>
      </c>
      <c r="B1345">
        <f>ROUNDUP(Commercial_Industrial_Requirements[[#This Row],[Total Parking Spaces]]*0.2,0.1)</f>
        <v>269</v>
      </c>
      <c r="C1345">
        <f>ROUNDUP(Commercial_Industrial_Requirements[[#This Row],['# EV Capable Spaces]]*0.25,0.1)</f>
        <v>68</v>
      </c>
      <c r="E1345">
        <v>1343</v>
      </c>
      <c r="F1345">
        <f t="shared" si="133"/>
        <v>135</v>
      </c>
      <c r="G1345">
        <f t="shared" si="134"/>
        <v>336</v>
      </c>
      <c r="H1345">
        <v>0</v>
      </c>
      <c r="J1345">
        <v>1343</v>
      </c>
      <c r="K1345">
        <f t="shared" si="129"/>
        <v>135</v>
      </c>
      <c r="L1345">
        <f t="shared" si="130"/>
        <v>336</v>
      </c>
      <c r="M1345">
        <f t="shared" si="131"/>
        <v>68</v>
      </c>
      <c r="O1345" s="278">
        <v>1343</v>
      </c>
      <c r="P1345" s="278">
        <v>0</v>
      </c>
      <c r="Q1345" s="278">
        <f t="shared" si="132"/>
        <v>1343</v>
      </c>
      <c r="R1345" s="279">
        <v>0</v>
      </c>
    </row>
    <row r="1346" spans="1:18" x14ac:dyDescent="0.25">
      <c r="A1346">
        <v>1344</v>
      </c>
      <c r="B1346">
        <f>ROUNDUP(Commercial_Industrial_Requirements[[#This Row],[Total Parking Spaces]]*0.2,0.1)</f>
        <v>269</v>
      </c>
      <c r="C1346">
        <f>ROUNDUP(Commercial_Industrial_Requirements[[#This Row],['# EV Capable Spaces]]*0.25,0.1)</f>
        <v>68</v>
      </c>
      <c r="E1346">
        <v>1344</v>
      </c>
      <c r="F1346">
        <f t="shared" si="133"/>
        <v>135</v>
      </c>
      <c r="G1346">
        <f t="shared" si="134"/>
        <v>336</v>
      </c>
      <c r="H1346">
        <v>0</v>
      </c>
      <c r="J1346">
        <v>1344</v>
      </c>
      <c r="K1346">
        <f t="shared" si="129"/>
        <v>135</v>
      </c>
      <c r="L1346">
        <f t="shared" si="130"/>
        <v>336</v>
      </c>
      <c r="M1346">
        <f t="shared" si="131"/>
        <v>68</v>
      </c>
      <c r="O1346" s="278">
        <v>1344</v>
      </c>
      <c r="P1346" s="278">
        <v>0</v>
      </c>
      <c r="Q1346" s="278">
        <f t="shared" si="132"/>
        <v>1344</v>
      </c>
      <c r="R1346" s="279">
        <v>0</v>
      </c>
    </row>
    <row r="1347" spans="1:18" x14ac:dyDescent="0.25">
      <c r="A1347">
        <v>1345</v>
      </c>
      <c r="B1347">
        <f>ROUNDUP(Commercial_Industrial_Requirements[[#This Row],[Total Parking Spaces]]*0.2,0.1)</f>
        <v>269</v>
      </c>
      <c r="C1347">
        <f>ROUNDUP(Commercial_Industrial_Requirements[[#This Row],['# EV Capable Spaces]]*0.25,0.1)</f>
        <v>68</v>
      </c>
      <c r="E1347">
        <v>1345</v>
      </c>
      <c r="F1347">
        <f t="shared" si="133"/>
        <v>135</v>
      </c>
      <c r="G1347">
        <f t="shared" si="134"/>
        <v>337</v>
      </c>
      <c r="H1347">
        <v>0</v>
      </c>
      <c r="J1347">
        <v>1345</v>
      </c>
      <c r="K1347">
        <f t="shared" si="129"/>
        <v>135</v>
      </c>
      <c r="L1347">
        <f t="shared" si="130"/>
        <v>337</v>
      </c>
      <c r="M1347">
        <f t="shared" si="131"/>
        <v>68</v>
      </c>
      <c r="O1347" s="278">
        <v>1345</v>
      </c>
      <c r="P1347" s="278">
        <v>0</v>
      </c>
      <c r="Q1347" s="278">
        <f t="shared" si="132"/>
        <v>1345</v>
      </c>
      <c r="R1347" s="279">
        <v>0</v>
      </c>
    </row>
    <row r="1348" spans="1:18" x14ac:dyDescent="0.25">
      <c r="A1348">
        <v>1346</v>
      </c>
      <c r="B1348">
        <f>ROUNDUP(Commercial_Industrial_Requirements[[#This Row],[Total Parking Spaces]]*0.2,0.1)</f>
        <v>270</v>
      </c>
      <c r="C1348">
        <f>ROUNDUP(Commercial_Industrial_Requirements[[#This Row],['# EV Capable Spaces]]*0.25,0.1)</f>
        <v>68</v>
      </c>
      <c r="E1348">
        <v>1346</v>
      </c>
      <c r="F1348">
        <f t="shared" si="133"/>
        <v>135</v>
      </c>
      <c r="G1348">
        <f t="shared" si="134"/>
        <v>337</v>
      </c>
      <c r="H1348">
        <v>0</v>
      </c>
      <c r="J1348">
        <v>1346</v>
      </c>
      <c r="K1348">
        <f t="shared" si="129"/>
        <v>135</v>
      </c>
      <c r="L1348">
        <f t="shared" si="130"/>
        <v>337</v>
      </c>
      <c r="M1348">
        <f t="shared" si="131"/>
        <v>68</v>
      </c>
      <c r="O1348" s="278">
        <v>1346</v>
      </c>
      <c r="P1348" s="278">
        <v>0</v>
      </c>
      <c r="Q1348" s="278">
        <f t="shared" si="132"/>
        <v>1346</v>
      </c>
      <c r="R1348" s="279">
        <v>0</v>
      </c>
    </row>
    <row r="1349" spans="1:18" x14ac:dyDescent="0.25">
      <c r="A1349">
        <v>1347</v>
      </c>
      <c r="B1349">
        <f>ROUNDUP(Commercial_Industrial_Requirements[[#This Row],[Total Parking Spaces]]*0.2,0.1)</f>
        <v>270</v>
      </c>
      <c r="C1349">
        <f>ROUNDUP(Commercial_Industrial_Requirements[[#This Row],['# EV Capable Spaces]]*0.25,0.1)</f>
        <v>68</v>
      </c>
      <c r="E1349">
        <v>1347</v>
      </c>
      <c r="F1349">
        <f t="shared" si="133"/>
        <v>135</v>
      </c>
      <c r="G1349">
        <f t="shared" si="134"/>
        <v>337</v>
      </c>
      <c r="H1349">
        <v>0</v>
      </c>
      <c r="J1349">
        <v>1347</v>
      </c>
      <c r="K1349">
        <f t="shared" si="129"/>
        <v>135</v>
      </c>
      <c r="L1349">
        <f t="shared" si="130"/>
        <v>337</v>
      </c>
      <c r="M1349">
        <f t="shared" si="131"/>
        <v>68</v>
      </c>
      <c r="O1349" s="278">
        <v>1347</v>
      </c>
      <c r="P1349" s="278">
        <v>0</v>
      </c>
      <c r="Q1349" s="278">
        <f t="shared" si="132"/>
        <v>1347</v>
      </c>
      <c r="R1349" s="279">
        <v>0</v>
      </c>
    </row>
    <row r="1350" spans="1:18" x14ac:dyDescent="0.25">
      <c r="A1350">
        <v>1348</v>
      </c>
      <c r="B1350">
        <f>ROUNDUP(Commercial_Industrial_Requirements[[#This Row],[Total Parking Spaces]]*0.2,0.1)</f>
        <v>270</v>
      </c>
      <c r="C1350">
        <f>ROUNDUP(Commercial_Industrial_Requirements[[#This Row],['# EV Capable Spaces]]*0.25,0.1)</f>
        <v>68</v>
      </c>
      <c r="E1350">
        <v>1348</v>
      </c>
      <c r="F1350">
        <f t="shared" si="133"/>
        <v>135</v>
      </c>
      <c r="G1350">
        <f t="shared" si="134"/>
        <v>337</v>
      </c>
      <c r="H1350">
        <v>0</v>
      </c>
      <c r="J1350">
        <v>1348</v>
      </c>
      <c r="K1350">
        <f t="shared" si="129"/>
        <v>135</v>
      </c>
      <c r="L1350">
        <f t="shared" si="130"/>
        <v>337</v>
      </c>
      <c r="M1350">
        <f t="shared" si="131"/>
        <v>68</v>
      </c>
      <c r="O1350" s="278">
        <v>1348</v>
      </c>
      <c r="P1350" s="278">
        <v>0</v>
      </c>
      <c r="Q1350" s="278">
        <f t="shared" si="132"/>
        <v>1348</v>
      </c>
      <c r="R1350" s="279">
        <v>0</v>
      </c>
    </row>
    <row r="1351" spans="1:18" x14ac:dyDescent="0.25">
      <c r="A1351">
        <v>1349</v>
      </c>
      <c r="B1351">
        <f>ROUNDUP(Commercial_Industrial_Requirements[[#This Row],[Total Parking Spaces]]*0.2,0.1)</f>
        <v>270</v>
      </c>
      <c r="C1351">
        <f>ROUNDUP(Commercial_Industrial_Requirements[[#This Row],['# EV Capable Spaces]]*0.25,0.1)</f>
        <v>68</v>
      </c>
      <c r="E1351">
        <v>1349</v>
      </c>
      <c r="F1351">
        <f t="shared" si="133"/>
        <v>135</v>
      </c>
      <c r="G1351">
        <f t="shared" si="134"/>
        <v>338</v>
      </c>
      <c r="H1351">
        <v>0</v>
      </c>
      <c r="J1351">
        <v>1349</v>
      </c>
      <c r="K1351">
        <f t="shared" si="129"/>
        <v>135</v>
      </c>
      <c r="L1351">
        <f t="shared" si="130"/>
        <v>338</v>
      </c>
      <c r="M1351">
        <f t="shared" si="131"/>
        <v>68</v>
      </c>
      <c r="O1351" s="278">
        <v>1349</v>
      </c>
      <c r="P1351" s="278">
        <v>0</v>
      </c>
      <c r="Q1351" s="278">
        <f t="shared" si="132"/>
        <v>1349</v>
      </c>
      <c r="R1351" s="279">
        <v>0</v>
      </c>
    </row>
    <row r="1352" spans="1:18" x14ac:dyDescent="0.25">
      <c r="A1352">
        <v>1350</v>
      </c>
      <c r="B1352">
        <f>ROUNDUP(Commercial_Industrial_Requirements[[#This Row],[Total Parking Spaces]]*0.2,0.1)</f>
        <v>270</v>
      </c>
      <c r="C1352">
        <f>ROUNDUP(Commercial_Industrial_Requirements[[#This Row],['# EV Capable Spaces]]*0.25,0.1)</f>
        <v>68</v>
      </c>
      <c r="E1352">
        <v>1350</v>
      </c>
      <c r="F1352">
        <f t="shared" si="133"/>
        <v>135</v>
      </c>
      <c r="G1352">
        <f t="shared" si="134"/>
        <v>338</v>
      </c>
      <c r="H1352">
        <v>0</v>
      </c>
      <c r="J1352">
        <v>1350</v>
      </c>
      <c r="K1352">
        <f t="shared" si="129"/>
        <v>135</v>
      </c>
      <c r="L1352">
        <f t="shared" si="130"/>
        <v>338</v>
      </c>
      <c r="M1352">
        <f t="shared" si="131"/>
        <v>68</v>
      </c>
      <c r="O1352" s="278">
        <v>1350</v>
      </c>
      <c r="P1352" s="278">
        <v>0</v>
      </c>
      <c r="Q1352" s="278">
        <f t="shared" si="132"/>
        <v>1350</v>
      </c>
      <c r="R1352" s="279">
        <v>0</v>
      </c>
    </row>
    <row r="1353" spans="1:18" x14ac:dyDescent="0.25">
      <c r="A1353">
        <v>1351</v>
      </c>
      <c r="B1353">
        <f>ROUNDUP(Commercial_Industrial_Requirements[[#This Row],[Total Parking Spaces]]*0.2,0.1)</f>
        <v>271</v>
      </c>
      <c r="C1353">
        <f>ROUNDUP(Commercial_Industrial_Requirements[[#This Row],['# EV Capable Spaces]]*0.25,0.1)</f>
        <v>68</v>
      </c>
      <c r="E1353">
        <v>1351</v>
      </c>
      <c r="F1353">
        <f t="shared" si="133"/>
        <v>136</v>
      </c>
      <c r="G1353">
        <f t="shared" si="134"/>
        <v>338</v>
      </c>
      <c r="H1353">
        <v>0</v>
      </c>
      <c r="J1353">
        <v>1351</v>
      </c>
      <c r="K1353">
        <f t="shared" si="129"/>
        <v>136</v>
      </c>
      <c r="L1353">
        <f t="shared" si="130"/>
        <v>338</v>
      </c>
      <c r="M1353">
        <f t="shared" si="131"/>
        <v>68</v>
      </c>
      <c r="O1353" s="278">
        <v>1351</v>
      </c>
      <c r="P1353" s="278">
        <v>0</v>
      </c>
      <c r="Q1353" s="278">
        <f t="shared" si="132"/>
        <v>1351</v>
      </c>
      <c r="R1353" s="279">
        <v>0</v>
      </c>
    </row>
    <row r="1354" spans="1:18" x14ac:dyDescent="0.25">
      <c r="A1354">
        <v>1352</v>
      </c>
      <c r="B1354">
        <f>ROUNDUP(Commercial_Industrial_Requirements[[#This Row],[Total Parking Spaces]]*0.2,0.1)</f>
        <v>271</v>
      </c>
      <c r="C1354">
        <f>ROUNDUP(Commercial_Industrial_Requirements[[#This Row],['# EV Capable Spaces]]*0.25,0.1)</f>
        <v>68</v>
      </c>
      <c r="E1354">
        <v>1352</v>
      </c>
      <c r="F1354">
        <f t="shared" si="133"/>
        <v>136</v>
      </c>
      <c r="G1354">
        <f t="shared" si="134"/>
        <v>338</v>
      </c>
      <c r="H1354">
        <v>0</v>
      </c>
      <c r="J1354">
        <v>1352</v>
      </c>
      <c r="K1354">
        <f t="shared" ref="K1354:K1417" si="135">ROUNDUP(J1354*0.1,0.1)</f>
        <v>136</v>
      </c>
      <c r="L1354">
        <f t="shared" ref="L1354:L1417" si="136">ROUNDUP(J1354*0.25,0.1)</f>
        <v>338</v>
      </c>
      <c r="M1354">
        <f t="shared" ref="M1354:M1417" si="137">ROUNDUP(J1354*0.05,0.1)</f>
        <v>68</v>
      </c>
      <c r="O1354" s="278">
        <v>1352</v>
      </c>
      <c r="P1354" s="278">
        <v>0</v>
      </c>
      <c r="Q1354" s="278">
        <f t="shared" si="132"/>
        <v>1352</v>
      </c>
      <c r="R1354" s="279">
        <v>0</v>
      </c>
    </row>
    <row r="1355" spans="1:18" x14ac:dyDescent="0.25">
      <c r="A1355">
        <v>1353</v>
      </c>
      <c r="B1355">
        <f>ROUNDUP(Commercial_Industrial_Requirements[[#This Row],[Total Parking Spaces]]*0.2,0.1)</f>
        <v>271</v>
      </c>
      <c r="C1355">
        <f>ROUNDUP(Commercial_Industrial_Requirements[[#This Row],['# EV Capable Spaces]]*0.25,0.1)</f>
        <v>68</v>
      </c>
      <c r="E1355">
        <v>1353</v>
      </c>
      <c r="F1355">
        <f t="shared" si="133"/>
        <v>136</v>
      </c>
      <c r="G1355">
        <f t="shared" si="134"/>
        <v>339</v>
      </c>
      <c r="H1355">
        <v>0</v>
      </c>
      <c r="J1355">
        <v>1353</v>
      </c>
      <c r="K1355">
        <f t="shared" si="135"/>
        <v>136</v>
      </c>
      <c r="L1355">
        <f t="shared" si="136"/>
        <v>339</v>
      </c>
      <c r="M1355">
        <f t="shared" si="137"/>
        <v>68</v>
      </c>
      <c r="O1355" s="278">
        <v>1353</v>
      </c>
      <c r="P1355" s="278">
        <v>0</v>
      </c>
      <c r="Q1355" s="278">
        <f t="shared" si="132"/>
        <v>1353</v>
      </c>
      <c r="R1355" s="279">
        <v>0</v>
      </c>
    </row>
    <row r="1356" spans="1:18" x14ac:dyDescent="0.25">
      <c r="A1356">
        <v>1354</v>
      </c>
      <c r="B1356">
        <f>ROUNDUP(Commercial_Industrial_Requirements[[#This Row],[Total Parking Spaces]]*0.2,0.1)</f>
        <v>271</v>
      </c>
      <c r="C1356">
        <f>ROUNDUP(Commercial_Industrial_Requirements[[#This Row],['# EV Capable Spaces]]*0.25,0.1)</f>
        <v>68</v>
      </c>
      <c r="E1356">
        <v>1354</v>
      </c>
      <c r="F1356">
        <f t="shared" si="133"/>
        <v>136</v>
      </c>
      <c r="G1356">
        <f t="shared" si="134"/>
        <v>339</v>
      </c>
      <c r="H1356">
        <v>0</v>
      </c>
      <c r="J1356">
        <v>1354</v>
      </c>
      <c r="K1356">
        <f t="shared" si="135"/>
        <v>136</v>
      </c>
      <c r="L1356">
        <f t="shared" si="136"/>
        <v>339</v>
      </c>
      <c r="M1356">
        <f t="shared" si="137"/>
        <v>68</v>
      </c>
      <c r="O1356" s="278">
        <v>1354</v>
      </c>
      <c r="P1356" s="278">
        <v>0</v>
      </c>
      <c r="Q1356" s="278">
        <f t="shared" si="132"/>
        <v>1354</v>
      </c>
      <c r="R1356" s="279">
        <v>0</v>
      </c>
    </row>
    <row r="1357" spans="1:18" x14ac:dyDescent="0.25">
      <c r="A1357">
        <v>1355</v>
      </c>
      <c r="B1357">
        <f>ROUNDUP(Commercial_Industrial_Requirements[[#This Row],[Total Parking Spaces]]*0.2,0.1)</f>
        <v>271</v>
      </c>
      <c r="C1357">
        <f>ROUNDUP(Commercial_Industrial_Requirements[[#This Row],['# EV Capable Spaces]]*0.25,0.1)</f>
        <v>68</v>
      </c>
      <c r="E1357">
        <v>1355</v>
      </c>
      <c r="F1357">
        <f t="shared" si="133"/>
        <v>136</v>
      </c>
      <c r="G1357">
        <f t="shared" si="134"/>
        <v>339</v>
      </c>
      <c r="H1357">
        <v>0</v>
      </c>
      <c r="J1357">
        <v>1355</v>
      </c>
      <c r="K1357">
        <f t="shared" si="135"/>
        <v>136</v>
      </c>
      <c r="L1357">
        <f t="shared" si="136"/>
        <v>339</v>
      </c>
      <c r="M1357">
        <f t="shared" si="137"/>
        <v>68</v>
      </c>
      <c r="O1357" s="278">
        <v>1355</v>
      </c>
      <c r="P1357" s="278">
        <v>0</v>
      </c>
      <c r="Q1357" s="278">
        <f t="shared" si="132"/>
        <v>1355</v>
      </c>
      <c r="R1357" s="279">
        <v>0</v>
      </c>
    </row>
    <row r="1358" spans="1:18" x14ac:dyDescent="0.25">
      <c r="A1358">
        <v>1356</v>
      </c>
      <c r="B1358">
        <f>ROUNDUP(Commercial_Industrial_Requirements[[#This Row],[Total Parking Spaces]]*0.2,0.1)</f>
        <v>272</v>
      </c>
      <c r="C1358">
        <f>ROUNDUP(Commercial_Industrial_Requirements[[#This Row],['# EV Capable Spaces]]*0.25,0.1)</f>
        <v>68</v>
      </c>
      <c r="E1358">
        <v>1356</v>
      </c>
      <c r="F1358">
        <f t="shared" si="133"/>
        <v>136</v>
      </c>
      <c r="G1358">
        <f t="shared" si="134"/>
        <v>339</v>
      </c>
      <c r="H1358">
        <v>0</v>
      </c>
      <c r="J1358">
        <v>1356</v>
      </c>
      <c r="K1358">
        <f t="shared" si="135"/>
        <v>136</v>
      </c>
      <c r="L1358">
        <f t="shared" si="136"/>
        <v>339</v>
      </c>
      <c r="M1358">
        <f t="shared" si="137"/>
        <v>68</v>
      </c>
      <c r="O1358" s="278">
        <v>1356</v>
      </c>
      <c r="P1358" s="278">
        <v>0</v>
      </c>
      <c r="Q1358" s="278">
        <f t="shared" si="132"/>
        <v>1356</v>
      </c>
      <c r="R1358" s="279">
        <v>0</v>
      </c>
    </row>
    <row r="1359" spans="1:18" x14ac:dyDescent="0.25">
      <c r="A1359">
        <v>1357</v>
      </c>
      <c r="B1359">
        <f>ROUNDUP(Commercial_Industrial_Requirements[[#This Row],[Total Parking Spaces]]*0.2,0.1)</f>
        <v>272</v>
      </c>
      <c r="C1359">
        <f>ROUNDUP(Commercial_Industrial_Requirements[[#This Row],['# EV Capable Spaces]]*0.25,0.1)</f>
        <v>68</v>
      </c>
      <c r="E1359">
        <v>1357</v>
      </c>
      <c r="F1359">
        <f t="shared" si="133"/>
        <v>136</v>
      </c>
      <c r="G1359">
        <f t="shared" si="134"/>
        <v>340</v>
      </c>
      <c r="H1359">
        <v>0</v>
      </c>
      <c r="J1359">
        <v>1357</v>
      </c>
      <c r="K1359">
        <f t="shared" si="135"/>
        <v>136</v>
      </c>
      <c r="L1359">
        <f t="shared" si="136"/>
        <v>340</v>
      </c>
      <c r="M1359">
        <f t="shared" si="137"/>
        <v>68</v>
      </c>
      <c r="O1359" s="278">
        <v>1357</v>
      </c>
      <c r="P1359" s="278">
        <v>0</v>
      </c>
      <c r="Q1359" s="278">
        <f t="shared" si="132"/>
        <v>1357</v>
      </c>
      <c r="R1359" s="279">
        <v>0</v>
      </c>
    </row>
    <row r="1360" spans="1:18" x14ac:dyDescent="0.25">
      <c r="A1360">
        <v>1358</v>
      </c>
      <c r="B1360">
        <f>ROUNDUP(Commercial_Industrial_Requirements[[#This Row],[Total Parking Spaces]]*0.2,0.1)</f>
        <v>272</v>
      </c>
      <c r="C1360">
        <f>ROUNDUP(Commercial_Industrial_Requirements[[#This Row],['# EV Capable Spaces]]*0.25,0.1)</f>
        <v>68</v>
      </c>
      <c r="E1360">
        <v>1358</v>
      </c>
      <c r="F1360">
        <f t="shared" si="133"/>
        <v>136</v>
      </c>
      <c r="G1360">
        <f t="shared" si="134"/>
        <v>340</v>
      </c>
      <c r="H1360">
        <v>0</v>
      </c>
      <c r="J1360">
        <v>1358</v>
      </c>
      <c r="K1360">
        <f t="shared" si="135"/>
        <v>136</v>
      </c>
      <c r="L1360">
        <f t="shared" si="136"/>
        <v>340</v>
      </c>
      <c r="M1360">
        <f t="shared" si="137"/>
        <v>68</v>
      </c>
      <c r="O1360" s="278">
        <v>1358</v>
      </c>
      <c r="P1360" s="278">
        <v>0</v>
      </c>
      <c r="Q1360" s="278">
        <f t="shared" si="132"/>
        <v>1358</v>
      </c>
      <c r="R1360" s="279">
        <v>0</v>
      </c>
    </row>
    <row r="1361" spans="1:18" x14ac:dyDescent="0.25">
      <c r="A1361">
        <v>1359</v>
      </c>
      <c r="B1361">
        <f>ROUNDUP(Commercial_Industrial_Requirements[[#This Row],[Total Parking Spaces]]*0.2,0.1)</f>
        <v>272</v>
      </c>
      <c r="C1361">
        <f>ROUNDUP(Commercial_Industrial_Requirements[[#This Row],['# EV Capable Spaces]]*0.25,0.1)</f>
        <v>68</v>
      </c>
      <c r="E1361">
        <v>1359</v>
      </c>
      <c r="F1361">
        <f t="shared" si="133"/>
        <v>136</v>
      </c>
      <c r="G1361">
        <f t="shared" si="134"/>
        <v>340</v>
      </c>
      <c r="H1361">
        <v>0</v>
      </c>
      <c r="J1361">
        <v>1359</v>
      </c>
      <c r="K1361">
        <f t="shared" si="135"/>
        <v>136</v>
      </c>
      <c r="L1361">
        <f t="shared" si="136"/>
        <v>340</v>
      </c>
      <c r="M1361">
        <f t="shared" si="137"/>
        <v>68</v>
      </c>
      <c r="O1361" s="278">
        <v>1359</v>
      </c>
      <c r="P1361" s="278">
        <v>0</v>
      </c>
      <c r="Q1361" s="278">
        <f t="shared" si="132"/>
        <v>1359</v>
      </c>
      <c r="R1361" s="279">
        <v>0</v>
      </c>
    </row>
    <row r="1362" spans="1:18" x14ac:dyDescent="0.25">
      <c r="A1362">
        <v>1360</v>
      </c>
      <c r="B1362">
        <f>ROUNDUP(Commercial_Industrial_Requirements[[#This Row],[Total Parking Spaces]]*0.2,0.1)</f>
        <v>272</v>
      </c>
      <c r="C1362">
        <f>ROUNDUP(Commercial_Industrial_Requirements[[#This Row],['# EV Capable Spaces]]*0.25,0.1)</f>
        <v>68</v>
      </c>
      <c r="E1362">
        <v>1360</v>
      </c>
      <c r="F1362">
        <f t="shared" si="133"/>
        <v>136</v>
      </c>
      <c r="G1362">
        <f t="shared" si="134"/>
        <v>340</v>
      </c>
      <c r="H1362">
        <v>0</v>
      </c>
      <c r="J1362">
        <v>1360</v>
      </c>
      <c r="K1362">
        <f t="shared" si="135"/>
        <v>136</v>
      </c>
      <c r="L1362">
        <f t="shared" si="136"/>
        <v>340</v>
      </c>
      <c r="M1362">
        <f t="shared" si="137"/>
        <v>68</v>
      </c>
      <c r="O1362" s="278">
        <v>1360</v>
      </c>
      <c r="P1362" s="278">
        <v>0</v>
      </c>
      <c r="Q1362" s="278">
        <f t="shared" si="132"/>
        <v>1360</v>
      </c>
      <c r="R1362" s="279">
        <v>0</v>
      </c>
    </row>
    <row r="1363" spans="1:18" x14ac:dyDescent="0.25">
      <c r="A1363">
        <v>1361</v>
      </c>
      <c r="B1363">
        <f>ROUNDUP(Commercial_Industrial_Requirements[[#This Row],[Total Parking Spaces]]*0.2,0.1)</f>
        <v>273</v>
      </c>
      <c r="C1363">
        <f>ROUNDUP(Commercial_Industrial_Requirements[[#This Row],['# EV Capable Spaces]]*0.25,0.1)</f>
        <v>69</v>
      </c>
      <c r="E1363">
        <v>1361</v>
      </c>
      <c r="F1363">
        <f t="shared" si="133"/>
        <v>137</v>
      </c>
      <c r="G1363">
        <f t="shared" si="134"/>
        <v>341</v>
      </c>
      <c r="H1363">
        <v>0</v>
      </c>
      <c r="J1363">
        <v>1361</v>
      </c>
      <c r="K1363">
        <f t="shared" si="135"/>
        <v>137</v>
      </c>
      <c r="L1363">
        <f t="shared" si="136"/>
        <v>341</v>
      </c>
      <c r="M1363">
        <f t="shared" si="137"/>
        <v>69</v>
      </c>
      <c r="O1363" s="278">
        <v>1361</v>
      </c>
      <c r="P1363" s="278">
        <v>0</v>
      </c>
      <c r="Q1363" s="278">
        <f t="shared" ref="Q1363:Q1426" si="138">O1363</f>
        <v>1361</v>
      </c>
      <c r="R1363" s="279">
        <v>0</v>
      </c>
    </row>
    <row r="1364" spans="1:18" x14ac:dyDescent="0.25">
      <c r="A1364">
        <v>1362</v>
      </c>
      <c r="B1364">
        <f>ROUNDUP(Commercial_Industrial_Requirements[[#This Row],[Total Parking Spaces]]*0.2,0.1)</f>
        <v>273</v>
      </c>
      <c r="C1364">
        <f>ROUNDUP(Commercial_Industrial_Requirements[[#This Row],['# EV Capable Spaces]]*0.25,0.1)</f>
        <v>69</v>
      </c>
      <c r="E1364">
        <v>1362</v>
      </c>
      <c r="F1364">
        <f t="shared" si="133"/>
        <v>137</v>
      </c>
      <c r="G1364">
        <f t="shared" si="134"/>
        <v>341</v>
      </c>
      <c r="H1364">
        <v>0</v>
      </c>
      <c r="J1364">
        <v>1362</v>
      </c>
      <c r="K1364">
        <f t="shared" si="135"/>
        <v>137</v>
      </c>
      <c r="L1364">
        <f t="shared" si="136"/>
        <v>341</v>
      </c>
      <c r="M1364">
        <f t="shared" si="137"/>
        <v>69</v>
      </c>
      <c r="O1364" s="278">
        <v>1362</v>
      </c>
      <c r="P1364" s="278">
        <v>0</v>
      </c>
      <c r="Q1364" s="278">
        <f t="shared" si="138"/>
        <v>1362</v>
      </c>
      <c r="R1364" s="279">
        <v>0</v>
      </c>
    </row>
    <row r="1365" spans="1:18" x14ac:dyDescent="0.25">
      <c r="A1365">
        <v>1363</v>
      </c>
      <c r="B1365">
        <f>ROUNDUP(Commercial_Industrial_Requirements[[#This Row],[Total Parking Spaces]]*0.2,0.1)</f>
        <v>273</v>
      </c>
      <c r="C1365">
        <f>ROUNDUP(Commercial_Industrial_Requirements[[#This Row],['# EV Capable Spaces]]*0.25,0.1)</f>
        <v>69</v>
      </c>
      <c r="E1365">
        <v>1363</v>
      </c>
      <c r="F1365">
        <f t="shared" si="133"/>
        <v>137</v>
      </c>
      <c r="G1365">
        <f t="shared" si="134"/>
        <v>341</v>
      </c>
      <c r="H1365">
        <v>0</v>
      </c>
      <c r="J1365">
        <v>1363</v>
      </c>
      <c r="K1365">
        <f t="shared" si="135"/>
        <v>137</v>
      </c>
      <c r="L1365">
        <f t="shared" si="136"/>
        <v>341</v>
      </c>
      <c r="M1365">
        <f t="shared" si="137"/>
        <v>69</v>
      </c>
      <c r="O1365" s="278">
        <v>1363</v>
      </c>
      <c r="P1365" s="278">
        <v>0</v>
      </c>
      <c r="Q1365" s="278">
        <f t="shared" si="138"/>
        <v>1363</v>
      </c>
      <c r="R1365" s="279">
        <v>0</v>
      </c>
    </row>
    <row r="1366" spans="1:18" x14ac:dyDescent="0.25">
      <c r="A1366">
        <v>1364</v>
      </c>
      <c r="B1366">
        <f>ROUNDUP(Commercial_Industrial_Requirements[[#This Row],[Total Parking Spaces]]*0.2,0.1)</f>
        <v>273</v>
      </c>
      <c r="C1366">
        <f>ROUNDUP(Commercial_Industrial_Requirements[[#This Row],['# EV Capable Spaces]]*0.25,0.1)</f>
        <v>69</v>
      </c>
      <c r="E1366">
        <v>1364</v>
      </c>
      <c r="F1366">
        <f t="shared" si="133"/>
        <v>137</v>
      </c>
      <c r="G1366">
        <f t="shared" si="134"/>
        <v>341</v>
      </c>
      <c r="H1366">
        <v>0</v>
      </c>
      <c r="J1366">
        <v>1364</v>
      </c>
      <c r="K1366">
        <f t="shared" si="135"/>
        <v>137</v>
      </c>
      <c r="L1366">
        <f t="shared" si="136"/>
        <v>341</v>
      </c>
      <c r="M1366">
        <f t="shared" si="137"/>
        <v>69</v>
      </c>
      <c r="O1366" s="278">
        <v>1364</v>
      </c>
      <c r="P1366" s="278">
        <v>0</v>
      </c>
      <c r="Q1366" s="278">
        <f t="shared" si="138"/>
        <v>1364</v>
      </c>
      <c r="R1366" s="279">
        <v>0</v>
      </c>
    </row>
    <row r="1367" spans="1:18" x14ac:dyDescent="0.25">
      <c r="A1367">
        <v>1365</v>
      </c>
      <c r="B1367">
        <f>ROUNDUP(Commercial_Industrial_Requirements[[#This Row],[Total Parking Spaces]]*0.2,0.1)</f>
        <v>273</v>
      </c>
      <c r="C1367">
        <f>ROUNDUP(Commercial_Industrial_Requirements[[#This Row],['# EV Capable Spaces]]*0.25,0.1)</f>
        <v>69</v>
      </c>
      <c r="E1367">
        <v>1365</v>
      </c>
      <c r="F1367">
        <f t="shared" si="133"/>
        <v>137</v>
      </c>
      <c r="G1367">
        <f t="shared" si="134"/>
        <v>342</v>
      </c>
      <c r="H1367">
        <v>0</v>
      </c>
      <c r="J1367">
        <v>1365</v>
      </c>
      <c r="K1367">
        <f t="shared" si="135"/>
        <v>137</v>
      </c>
      <c r="L1367">
        <f t="shared" si="136"/>
        <v>342</v>
      </c>
      <c r="M1367">
        <f t="shared" si="137"/>
        <v>69</v>
      </c>
      <c r="O1367" s="278">
        <v>1365</v>
      </c>
      <c r="P1367" s="278">
        <v>0</v>
      </c>
      <c r="Q1367" s="278">
        <f t="shared" si="138"/>
        <v>1365</v>
      </c>
      <c r="R1367" s="279">
        <v>0</v>
      </c>
    </row>
    <row r="1368" spans="1:18" x14ac:dyDescent="0.25">
      <c r="A1368">
        <v>1366</v>
      </c>
      <c r="B1368">
        <f>ROUNDUP(Commercial_Industrial_Requirements[[#This Row],[Total Parking Spaces]]*0.2,0.1)</f>
        <v>274</v>
      </c>
      <c r="C1368">
        <f>ROUNDUP(Commercial_Industrial_Requirements[[#This Row],['# EV Capable Spaces]]*0.25,0.1)</f>
        <v>69</v>
      </c>
      <c r="E1368">
        <v>1366</v>
      </c>
      <c r="F1368">
        <f t="shared" si="133"/>
        <v>137</v>
      </c>
      <c r="G1368">
        <f t="shared" si="134"/>
        <v>342</v>
      </c>
      <c r="H1368">
        <v>0</v>
      </c>
      <c r="J1368">
        <v>1366</v>
      </c>
      <c r="K1368">
        <f t="shared" si="135"/>
        <v>137</v>
      </c>
      <c r="L1368">
        <f t="shared" si="136"/>
        <v>342</v>
      </c>
      <c r="M1368">
        <f t="shared" si="137"/>
        <v>69</v>
      </c>
      <c r="O1368" s="278">
        <v>1366</v>
      </c>
      <c r="P1368" s="278">
        <v>0</v>
      </c>
      <c r="Q1368" s="278">
        <f t="shared" si="138"/>
        <v>1366</v>
      </c>
      <c r="R1368" s="279">
        <v>0</v>
      </c>
    </row>
    <row r="1369" spans="1:18" x14ac:dyDescent="0.25">
      <c r="A1369">
        <v>1367</v>
      </c>
      <c r="B1369">
        <f>ROUNDUP(Commercial_Industrial_Requirements[[#This Row],[Total Parking Spaces]]*0.2,0.1)</f>
        <v>274</v>
      </c>
      <c r="C1369">
        <f>ROUNDUP(Commercial_Industrial_Requirements[[#This Row],['# EV Capable Spaces]]*0.25,0.1)</f>
        <v>69</v>
      </c>
      <c r="E1369">
        <v>1367</v>
      </c>
      <c r="F1369">
        <f t="shared" si="133"/>
        <v>137</v>
      </c>
      <c r="G1369">
        <f t="shared" si="134"/>
        <v>342</v>
      </c>
      <c r="H1369">
        <v>0</v>
      </c>
      <c r="J1369">
        <v>1367</v>
      </c>
      <c r="K1369">
        <f t="shared" si="135"/>
        <v>137</v>
      </c>
      <c r="L1369">
        <f t="shared" si="136"/>
        <v>342</v>
      </c>
      <c r="M1369">
        <f t="shared" si="137"/>
        <v>69</v>
      </c>
      <c r="O1369" s="278">
        <v>1367</v>
      </c>
      <c r="P1369" s="278">
        <v>0</v>
      </c>
      <c r="Q1369" s="278">
        <f t="shared" si="138"/>
        <v>1367</v>
      </c>
      <c r="R1369" s="279">
        <v>0</v>
      </c>
    </row>
    <row r="1370" spans="1:18" x14ac:dyDescent="0.25">
      <c r="A1370">
        <v>1368</v>
      </c>
      <c r="B1370">
        <f>ROUNDUP(Commercial_Industrial_Requirements[[#This Row],[Total Parking Spaces]]*0.2,0.1)</f>
        <v>274</v>
      </c>
      <c r="C1370">
        <f>ROUNDUP(Commercial_Industrial_Requirements[[#This Row],['# EV Capable Spaces]]*0.25,0.1)</f>
        <v>69</v>
      </c>
      <c r="E1370">
        <v>1368</v>
      </c>
      <c r="F1370">
        <f t="shared" si="133"/>
        <v>137</v>
      </c>
      <c r="G1370">
        <f t="shared" si="134"/>
        <v>342</v>
      </c>
      <c r="H1370">
        <v>0</v>
      </c>
      <c r="J1370">
        <v>1368</v>
      </c>
      <c r="K1370">
        <f t="shared" si="135"/>
        <v>137</v>
      </c>
      <c r="L1370">
        <f t="shared" si="136"/>
        <v>342</v>
      </c>
      <c r="M1370">
        <f t="shared" si="137"/>
        <v>69</v>
      </c>
      <c r="O1370" s="278">
        <v>1368</v>
      </c>
      <c r="P1370" s="278">
        <v>0</v>
      </c>
      <c r="Q1370" s="278">
        <f t="shared" si="138"/>
        <v>1368</v>
      </c>
      <c r="R1370" s="279">
        <v>0</v>
      </c>
    </row>
    <row r="1371" spans="1:18" x14ac:dyDescent="0.25">
      <c r="A1371">
        <v>1369</v>
      </c>
      <c r="B1371">
        <f>ROUNDUP(Commercial_Industrial_Requirements[[#This Row],[Total Parking Spaces]]*0.2,0.1)</f>
        <v>274</v>
      </c>
      <c r="C1371">
        <f>ROUNDUP(Commercial_Industrial_Requirements[[#This Row],['# EV Capable Spaces]]*0.25,0.1)</f>
        <v>69</v>
      </c>
      <c r="E1371">
        <v>1369</v>
      </c>
      <c r="F1371">
        <f t="shared" si="133"/>
        <v>137</v>
      </c>
      <c r="G1371">
        <f t="shared" si="134"/>
        <v>343</v>
      </c>
      <c r="H1371">
        <v>0</v>
      </c>
      <c r="J1371">
        <v>1369</v>
      </c>
      <c r="K1371">
        <f t="shared" si="135"/>
        <v>137</v>
      </c>
      <c r="L1371">
        <f t="shared" si="136"/>
        <v>343</v>
      </c>
      <c r="M1371">
        <f t="shared" si="137"/>
        <v>69</v>
      </c>
      <c r="O1371" s="278">
        <v>1369</v>
      </c>
      <c r="P1371" s="278">
        <v>0</v>
      </c>
      <c r="Q1371" s="278">
        <f t="shared" si="138"/>
        <v>1369</v>
      </c>
      <c r="R1371" s="279">
        <v>0</v>
      </c>
    </row>
    <row r="1372" spans="1:18" x14ac:dyDescent="0.25">
      <c r="A1372">
        <v>1370</v>
      </c>
      <c r="B1372">
        <f>ROUNDUP(Commercial_Industrial_Requirements[[#This Row],[Total Parking Spaces]]*0.2,0.1)</f>
        <v>274</v>
      </c>
      <c r="C1372">
        <f>ROUNDUP(Commercial_Industrial_Requirements[[#This Row],['# EV Capable Spaces]]*0.25,0.1)</f>
        <v>69</v>
      </c>
      <c r="E1372">
        <v>1370</v>
      </c>
      <c r="F1372">
        <f t="shared" si="133"/>
        <v>137</v>
      </c>
      <c r="G1372">
        <f t="shared" si="134"/>
        <v>343</v>
      </c>
      <c r="H1372">
        <v>0</v>
      </c>
      <c r="J1372">
        <v>1370</v>
      </c>
      <c r="K1372">
        <f t="shared" si="135"/>
        <v>137</v>
      </c>
      <c r="L1372">
        <f t="shared" si="136"/>
        <v>343</v>
      </c>
      <c r="M1372">
        <f t="shared" si="137"/>
        <v>69</v>
      </c>
      <c r="O1372" s="278">
        <v>1370</v>
      </c>
      <c r="P1372" s="278">
        <v>0</v>
      </c>
      <c r="Q1372" s="278">
        <f t="shared" si="138"/>
        <v>1370</v>
      </c>
      <c r="R1372" s="279">
        <v>0</v>
      </c>
    </row>
    <row r="1373" spans="1:18" x14ac:dyDescent="0.25">
      <c r="A1373">
        <v>1371</v>
      </c>
      <c r="B1373">
        <f>ROUNDUP(Commercial_Industrial_Requirements[[#This Row],[Total Parking Spaces]]*0.2,0.1)</f>
        <v>275</v>
      </c>
      <c r="C1373">
        <f>ROUNDUP(Commercial_Industrial_Requirements[[#This Row],['# EV Capable Spaces]]*0.25,0.1)</f>
        <v>69</v>
      </c>
      <c r="E1373">
        <v>1371</v>
      </c>
      <c r="F1373">
        <f t="shared" si="133"/>
        <v>138</v>
      </c>
      <c r="G1373">
        <f t="shared" si="134"/>
        <v>343</v>
      </c>
      <c r="H1373">
        <v>0</v>
      </c>
      <c r="J1373">
        <v>1371</v>
      </c>
      <c r="K1373">
        <f t="shared" si="135"/>
        <v>138</v>
      </c>
      <c r="L1373">
        <f t="shared" si="136"/>
        <v>343</v>
      </c>
      <c r="M1373">
        <f t="shared" si="137"/>
        <v>69</v>
      </c>
      <c r="O1373" s="278">
        <v>1371</v>
      </c>
      <c r="P1373" s="278">
        <v>0</v>
      </c>
      <c r="Q1373" s="278">
        <f t="shared" si="138"/>
        <v>1371</v>
      </c>
      <c r="R1373" s="279">
        <v>0</v>
      </c>
    </row>
    <row r="1374" spans="1:18" x14ac:dyDescent="0.25">
      <c r="A1374">
        <v>1372</v>
      </c>
      <c r="B1374">
        <f>ROUNDUP(Commercial_Industrial_Requirements[[#This Row],[Total Parking Spaces]]*0.2,0.1)</f>
        <v>275</v>
      </c>
      <c r="C1374">
        <f>ROUNDUP(Commercial_Industrial_Requirements[[#This Row],['# EV Capable Spaces]]*0.25,0.1)</f>
        <v>69</v>
      </c>
      <c r="E1374">
        <v>1372</v>
      </c>
      <c r="F1374">
        <f t="shared" si="133"/>
        <v>138</v>
      </c>
      <c r="G1374">
        <f t="shared" si="134"/>
        <v>343</v>
      </c>
      <c r="H1374">
        <v>0</v>
      </c>
      <c r="J1374">
        <v>1372</v>
      </c>
      <c r="K1374">
        <f t="shared" si="135"/>
        <v>138</v>
      </c>
      <c r="L1374">
        <f t="shared" si="136"/>
        <v>343</v>
      </c>
      <c r="M1374">
        <f t="shared" si="137"/>
        <v>69</v>
      </c>
      <c r="O1374" s="278">
        <v>1372</v>
      </c>
      <c r="P1374" s="278">
        <v>0</v>
      </c>
      <c r="Q1374" s="278">
        <f t="shared" si="138"/>
        <v>1372</v>
      </c>
      <c r="R1374" s="279">
        <v>0</v>
      </c>
    </row>
    <row r="1375" spans="1:18" x14ac:dyDescent="0.25">
      <c r="A1375">
        <v>1373</v>
      </c>
      <c r="B1375">
        <f>ROUNDUP(Commercial_Industrial_Requirements[[#This Row],[Total Parking Spaces]]*0.2,0.1)</f>
        <v>275</v>
      </c>
      <c r="C1375">
        <f>ROUNDUP(Commercial_Industrial_Requirements[[#This Row],['# EV Capable Spaces]]*0.25,0.1)</f>
        <v>69</v>
      </c>
      <c r="E1375">
        <v>1373</v>
      </c>
      <c r="F1375">
        <f t="shared" si="133"/>
        <v>138</v>
      </c>
      <c r="G1375">
        <f t="shared" si="134"/>
        <v>344</v>
      </c>
      <c r="H1375">
        <v>0</v>
      </c>
      <c r="J1375">
        <v>1373</v>
      </c>
      <c r="K1375">
        <f t="shared" si="135"/>
        <v>138</v>
      </c>
      <c r="L1375">
        <f t="shared" si="136"/>
        <v>344</v>
      </c>
      <c r="M1375">
        <f t="shared" si="137"/>
        <v>69</v>
      </c>
      <c r="O1375" s="278">
        <v>1373</v>
      </c>
      <c r="P1375" s="278">
        <v>0</v>
      </c>
      <c r="Q1375" s="278">
        <f t="shared" si="138"/>
        <v>1373</v>
      </c>
      <c r="R1375" s="279">
        <v>0</v>
      </c>
    </row>
    <row r="1376" spans="1:18" x14ac:dyDescent="0.25">
      <c r="A1376">
        <v>1374</v>
      </c>
      <c r="B1376">
        <f>ROUNDUP(Commercial_Industrial_Requirements[[#This Row],[Total Parking Spaces]]*0.2,0.1)</f>
        <v>275</v>
      </c>
      <c r="C1376">
        <f>ROUNDUP(Commercial_Industrial_Requirements[[#This Row],['# EV Capable Spaces]]*0.25,0.1)</f>
        <v>69</v>
      </c>
      <c r="E1376">
        <v>1374</v>
      </c>
      <c r="F1376">
        <f t="shared" si="133"/>
        <v>138</v>
      </c>
      <c r="G1376">
        <f t="shared" si="134"/>
        <v>344</v>
      </c>
      <c r="H1376">
        <v>0</v>
      </c>
      <c r="J1376">
        <v>1374</v>
      </c>
      <c r="K1376">
        <f t="shared" si="135"/>
        <v>138</v>
      </c>
      <c r="L1376">
        <f t="shared" si="136"/>
        <v>344</v>
      </c>
      <c r="M1376">
        <f t="shared" si="137"/>
        <v>69</v>
      </c>
      <c r="O1376" s="278">
        <v>1374</v>
      </c>
      <c r="P1376" s="278">
        <v>0</v>
      </c>
      <c r="Q1376" s="278">
        <f t="shared" si="138"/>
        <v>1374</v>
      </c>
      <c r="R1376" s="279">
        <v>0</v>
      </c>
    </row>
    <row r="1377" spans="1:18" x14ac:dyDescent="0.25">
      <c r="A1377">
        <v>1375</v>
      </c>
      <c r="B1377">
        <f>ROUNDUP(Commercial_Industrial_Requirements[[#This Row],[Total Parking Spaces]]*0.2,0.1)</f>
        <v>275</v>
      </c>
      <c r="C1377">
        <f>ROUNDUP(Commercial_Industrial_Requirements[[#This Row],['# EV Capable Spaces]]*0.25,0.1)</f>
        <v>69</v>
      </c>
      <c r="E1377">
        <v>1375</v>
      </c>
      <c r="F1377">
        <f t="shared" si="133"/>
        <v>138</v>
      </c>
      <c r="G1377">
        <f t="shared" si="134"/>
        <v>344</v>
      </c>
      <c r="H1377">
        <v>0</v>
      </c>
      <c r="J1377">
        <v>1375</v>
      </c>
      <c r="K1377">
        <f t="shared" si="135"/>
        <v>138</v>
      </c>
      <c r="L1377">
        <f t="shared" si="136"/>
        <v>344</v>
      </c>
      <c r="M1377">
        <f t="shared" si="137"/>
        <v>69</v>
      </c>
      <c r="O1377" s="278">
        <v>1375</v>
      </c>
      <c r="P1377" s="278">
        <v>0</v>
      </c>
      <c r="Q1377" s="278">
        <f t="shared" si="138"/>
        <v>1375</v>
      </c>
      <c r="R1377" s="279">
        <v>0</v>
      </c>
    </row>
    <row r="1378" spans="1:18" x14ac:dyDescent="0.25">
      <c r="A1378">
        <v>1376</v>
      </c>
      <c r="B1378">
        <f>ROUNDUP(Commercial_Industrial_Requirements[[#This Row],[Total Parking Spaces]]*0.2,0.1)</f>
        <v>276</v>
      </c>
      <c r="C1378">
        <f>ROUNDUP(Commercial_Industrial_Requirements[[#This Row],['# EV Capable Spaces]]*0.25,0.1)</f>
        <v>69</v>
      </c>
      <c r="E1378">
        <v>1376</v>
      </c>
      <c r="F1378">
        <f t="shared" si="133"/>
        <v>138</v>
      </c>
      <c r="G1378">
        <f t="shared" si="134"/>
        <v>344</v>
      </c>
      <c r="H1378">
        <v>0</v>
      </c>
      <c r="J1378">
        <v>1376</v>
      </c>
      <c r="K1378">
        <f t="shared" si="135"/>
        <v>138</v>
      </c>
      <c r="L1378">
        <f t="shared" si="136"/>
        <v>344</v>
      </c>
      <c r="M1378">
        <f t="shared" si="137"/>
        <v>69</v>
      </c>
      <c r="O1378" s="278">
        <v>1376</v>
      </c>
      <c r="P1378" s="278">
        <v>0</v>
      </c>
      <c r="Q1378" s="278">
        <f t="shared" si="138"/>
        <v>1376</v>
      </c>
      <c r="R1378" s="279">
        <v>0</v>
      </c>
    </row>
    <row r="1379" spans="1:18" x14ac:dyDescent="0.25">
      <c r="A1379">
        <v>1377</v>
      </c>
      <c r="B1379">
        <f>ROUNDUP(Commercial_Industrial_Requirements[[#This Row],[Total Parking Spaces]]*0.2,0.1)</f>
        <v>276</v>
      </c>
      <c r="C1379">
        <f>ROUNDUP(Commercial_Industrial_Requirements[[#This Row],['# EV Capable Spaces]]*0.25,0.1)</f>
        <v>69</v>
      </c>
      <c r="E1379">
        <v>1377</v>
      </c>
      <c r="F1379">
        <f t="shared" si="133"/>
        <v>138</v>
      </c>
      <c r="G1379">
        <f t="shared" si="134"/>
        <v>345</v>
      </c>
      <c r="H1379">
        <v>0</v>
      </c>
      <c r="J1379">
        <v>1377</v>
      </c>
      <c r="K1379">
        <f t="shared" si="135"/>
        <v>138</v>
      </c>
      <c r="L1379">
        <f t="shared" si="136"/>
        <v>345</v>
      </c>
      <c r="M1379">
        <f t="shared" si="137"/>
        <v>69</v>
      </c>
      <c r="O1379" s="278">
        <v>1377</v>
      </c>
      <c r="P1379" s="278">
        <v>0</v>
      </c>
      <c r="Q1379" s="278">
        <f t="shared" si="138"/>
        <v>1377</v>
      </c>
      <c r="R1379" s="279">
        <v>0</v>
      </c>
    </row>
    <row r="1380" spans="1:18" x14ac:dyDescent="0.25">
      <c r="A1380">
        <v>1378</v>
      </c>
      <c r="B1380">
        <f>ROUNDUP(Commercial_Industrial_Requirements[[#This Row],[Total Parking Spaces]]*0.2,0.1)</f>
        <v>276</v>
      </c>
      <c r="C1380">
        <f>ROUNDUP(Commercial_Industrial_Requirements[[#This Row],['# EV Capable Spaces]]*0.25,0.1)</f>
        <v>69</v>
      </c>
      <c r="E1380">
        <v>1378</v>
      </c>
      <c r="F1380">
        <f t="shared" si="133"/>
        <v>138</v>
      </c>
      <c r="G1380">
        <f t="shared" si="134"/>
        <v>345</v>
      </c>
      <c r="H1380">
        <v>0</v>
      </c>
      <c r="J1380">
        <v>1378</v>
      </c>
      <c r="K1380">
        <f t="shared" si="135"/>
        <v>138</v>
      </c>
      <c r="L1380">
        <f t="shared" si="136"/>
        <v>345</v>
      </c>
      <c r="M1380">
        <f t="shared" si="137"/>
        <v>69</v>
      </c>
      <c r="O1380" s="278">
        <v>1378</v>
      </c>
      <c r="P1380" s="278">
        <v>0</v>
      </c>
      <c r="Q1380" s="278">
        <f t="shared" si="138"/>
        <v>1378</v>
      </c>
      <c r="R1380" s="279">
        <v>0</v>
      </c>
    </row>
    <row r="1381" spans="1:18" x14ac:dyDescent="0.25">
      <c r="A1381">
        <v>1379</v>
      </c>
      <c r="B1381">
        <f>ROUNDUP(Commercial_Industrial_Requirements[[#This Row],[Total Parking Spaces]]*0.2,0.1)</f>
        <v>276</v>
      </c>
      <c r="C1381">
        <f>ROUNDUP(Commercial_Industrial_Requirements[[#This Row],['# EV Capable Spaces]]*0.25,0.1)</f>
        <v>69</v>
      </c>
      <c r="E1381">
        <v>1379</v>
      </c>
      <c r="F1381">
        <f t="shared" si="133"/>
        <v>138</v>
      </c>
      <c r="G1381">
        <f t="shared" si="134"/>
        <v>345</v>
      </c>
      <c r="H1381">
        <v>0</v>
      </c>
      <c r="J1381">
        <v>1379</v>
      </c>
      <c r="K1381">
        <f t="shared" si="135"/>
        <v>138</v>
      </c>
      <c r="L1381">
        <f t="shared" si="136"/>
        <v>345</v>
      </c>
      <c r="M1381">
        <f t="shared" si="137"/>
        <v>69</v>
      </c>
      <c r="O1381" s="278">
        <v>1379</v>
      </c>
      <c r="P1381" s="278">
        <v>0</v>
      </c>
      <c r="Q1381" s="278">
        <f t="shared" si="138"/>
        <v>1379</v>
      </c>
      <c r="R1381" s="279">
        <v>0</v>
      </c>
    </row>
    <row r="1382" spans="1:18" x14ac:dyDescent="0.25">
      <c r="A1382">
        <v>1380</v>
      </c>
      <c r="B1382">
        <f>ROUNDUP(Commercial_Industrial_Requirements[[#This Row],[Total Parking Spaces]]*0.2,0.1)</f>
        <v>276</v>
      </c>
      <c r="C1382">
        <f>ROUNDUP(Commercial_Industrial_Requirements[[#This Row],['# EV Capable Spaces]]*0.25,0.1)</f>
        <v>69</v>
      </c>
      <c r="E1382">
        <v>1380</v>
      </c>
      <c r="F1382">
        <f t="shared" si="133"/>
        <v>138</v>
      </c>
      <c r="G1382">
        <f t="shared" si="134"/>
        <v>345</v>
      </c>
      <c r="H1382">
        <v>0</v>
      </c>
      <c r="J1382">
        <v>1380</v>
      </c>
      <c r="K1382">
        <f t="shared" si="135"/>
        <v>138</v>
      </c>
      <c r="L1382">
        <f t="shared" si="136"/>
        <v>345</v>
      </c>
      <c r="M1382">
        <f t="shared" si="137"/>
        <v>69</v>
      </c>
      <c r="O1382" s="278">
        <v>1380</v>
      </c>
      <c r="P1382" s="278">
        <v>0</v>
      </c>
      <c r="Q1382" s="278">
        <f t="shared" si="138"/>
        <v>1380</v>
      </c>
      <c r="R1382" s="279">
        <v>0</v>
      </c>
    </row>
    <row r="1383" spans="1:18" x14ac:dyDescent="0.25">
      <c r="A1383">
        <v>1381</v>
      </c>
      <c r="B1383">
        <f>ROUNDUP(Commercial_Industrial_Requirements[[#This Row],[Total Parking Spaces]]*0.2,0.1)</f>
        <v>277</v>
      </c>
      <c r="C1383">
        <f>ROUNDUP(Commercial_Industrial_Requirements[[#This Row],['# EV Capable Spaces]]*0.25,0.1)</f>
        <v>70</v>
      </c>
      <c r="E1383">
        <v>1381</v>
      </c>
      <c r="F1383">
        <f t="shared" si="133"/>
        <v>139</v>
      </c>
      <c r="G1383">
        <f t="shared" si="134"/>
        <v>346</v>
      </c>
      <c r="H1383">
        <v>0</v>
      </c>
      <c r="J1383">
        <v>1381</v>
      </c>
      <c r="K1383">
        <f t="shared" si="135"/>
        <v>139</v>
      </c>
      <c r="L1383">
        <f t="shared" si="136"/>
        <v>346</v>
      </c>
      <c r="M1383">
        <f t="shared" si="137"/>
        <v>70</v>
      </c>
      <c r="O1383" s="278">
        <v>1381</v>
      </c>
      <c r="P1383" s="278">
        <v>0</v>
      </c>
      <c r="Q1383" s="278">
        <f t="shared" si="138"/>
        <v>1381</v>
      </c>
      <c r="R1383" s="279">
        <v>0</v>
      </c>
    </row>
    <row r="1384" spans="1:18" x14ac:dyDescent="0.25">
      <c r="A1384">
        <v>1382</v>
      </c>
      <c r="B1384">
        <f>ROUNDUP(Commercial_Industrial_Requirements[[#This Row],[Total Parking Spaces]]*0.2,0.1)</f>
        <v>277</v>
      </c>
      <c r="C1384">
        <f>ROUNDUP(Commercial_Industrial_Requirements[[#This Row],['# EV Capable Spaces]]*0.25,0.1)</f>
        <v>70</v>
      </c>
      <c r="E1384">
        <v>1382</v>
      </c>
      <c r="F1384">
        <f t="shared" si="133"/>
        <v>139</v>
      </c>
      <c r="G1384">
        <f t="shared" si="134"/>
        <v>346</v>
      </c>
      <c r="H1384">
        <v>0</v>
      </c>
      <c r="J1384">
        <v>1382</v>
      </c>
      <c r="K1384">
        <f t="shared" si="135"/>
        <v>139</v>
      </c>
      <c r="L1384">
        <f t="shared" si="136"/>
        <v>346</v>
      </c>
      <c r="M1384">
        <f t="shared" si="137"/>
        <v>70</v>
      </c>
      <c r="O1384" s="278">
        <v>1382</v>
      </c>
      <c r="P1384" s="278">
        <v>0</v>
      </c>
      <c r="Q1384" s="278">
        <f t="shared" si="138"/>
        <v>1382</v>
      </c>
      <c r="R1384" s="279">
        <v>0</v>
      </c>
    </row>
    <row r="1385" spans="1:18" x14ac:dyDescent="0.25">
      <c r="A1385">
        <v>1383</v>
      </c>
      <c r="B1385">
        <f>ROUNDUP(Commercial_Industrial_Requirements[[#This Row],[Total Parking Spaces]]*0.2,0.1)</f>
        <v>277</v>
      </c>
      <c r="C1385">
        <f>ROUNDUP(Commercial_Industrial_Requirements[[#This Row],['# EV Capable Spaces]]*0.25,0.1)</f>
        <v>70</v>
      </c>
      <c r="E1385">
        <v>1383</v>
      </c>
      <c r="F1385">
        <f t="shared" si="133"/>
        <v>139</v>
      </c>
      <c r="G1385">
        <f t="shared" si="134"/>
        <v>346</v>
      </c>
      <c r="H1385">
        <v>0</v>
      </c>
      <c r="J1385">
        <v>1383</v>
      </c>
      <c r="K1385">
        <f t="shared" si="135"/>
        <v>139</v>
      </c>
      <c r="L1385">
        <f t="shared" si="136"/>
        <v>346</v>
      </c>
      <c r="M1385">
        <f t="shared" si="137"/>
        <v>70</v>
      </c>
      <c r="O1385" s="278">
        <v>1383</v>
      </c>
      <c r="P1385" s="278">
        <v>0</v>
      </c>
      <c r="Q1385" s="278">
        <f t="shared" si="138"/>
        <v>1383</v>
      </c>
      <c r="R1385" s="279">
        <v>0</v>
      </c>
    </row>
    <row r="1386" spans="1:18" x14ac:dyDescent="0.25">
      <c r="A1386">
        <v>1384</v>
      </c>
      <c r="B1386">
        <f>ROUNDUP(Commercial_Industrial_Requirements[[#This Row],[Total Parking Spaces]]*0.2,0.1)</f>
        <v>277</v>
      </c>
      <c r="C1386">
        <f>ROUNDUP(Commercial_Industrial_Requirements[[#This Row],['# EV Capable Spaces]]*0.25,0.1)</f>
        <v>70</v>
      </c>
      <c r="E1386">
        <v>1384</v>
      </c>
      <c r="F1386">
        <f t="shared" si="133"/>
        <v>139</v>
      </c>
      <c r="G1386">
        <f t="shared" si="134"/>
        <v>346</v>
      </c>
      <c r="H1386">
        <v>0</v>
      </c>
      <c r="J1386">
        <v>1384</v>
      </c>
      <c r="K1386">
        <f t="shared" si="135"/>
        <v>139</v>
      </c>
      <c r="L1386">
        <f t="shared" si="136"/>
        <v>346</v>
      </c>
      <c r="M1386">
        <f t="shared" si="137"/>
        <v>70</v>
      </c>
      <c r="O1386" s="278">
        <v>1384</v>
      </c>
      <c r="P1386" s="278">
        <v>0</v>
      </c>
      <c r="Q1386" s="278">
        <f t="shared" si="138"/>
        <v>1384</v>
      </c>
      <c r="R1386" s="279">
        <v>0</v>
      </c>
    </row>
    <row r="1387" spans="1:18" x14ac:dyDescent="0.25">
      <c r="A1387">
        <v>1385</v>
      </c>
      <c r="B1387">
        <f>ROUNDUP(Commercial_Industrial_Requirements[[#This Row],[Total Parking Spaces]]*0.2,0.1)</f>
        <v>277</v>
      </c>
      <c r="C1387">
        <f>ROUNDUP(Commercial_Industrial_Requirements[[#This Row],['# EV Capable Spaces]]*0.25,0.1)</f>
        <v>70</v>
      </c>
      <c r="E1387">
        <v>1385</v>
      </c>
      <c r="F1387">
        <f t="shared" si="133"/>
        <v>139</v>
      </c>
      <c r="G1387">
        <f t="shared" si="134"/>
        <v>347</v>
      </c>
      <c r="H1387">
        <v>0</v>
      </c>
      <c r="J1387">
        <v>1385</v>
      </c>
      <c r="K1387">
        <f t="shared" si="135"/>
        <v>139</v>
      </c>
      <c r="L1387">
        <f t="shared" si="136"/>
        <v>347</v>
      </c>
      <c r="M1387">
        <f t="shared" si="137"/>
        <v>70</v>
      </c>
      <c r="O1387" s="278">
        <v>1385</v>
      </c>
      <c r="P1387" s="278">
        <v>0</v>
      </c>
      <c r="Q1387" s="278">
        <f t="shared" si="138"/>
        <v>1385</v>
      </c>
      <c r="R1387" s="279">
        <v>0</v>
      </c>
    </row>
    <row r="1388" spans="1:18" x14ac:dyDescent="0.25">
      <c r="A1388">
        <v>1386</v>
      </c>
      <c r="B1388">
        <f>ROUNDUP(Commercial_Industrial_Requirements[[#This Row],[Total Parking Spaces]]*0.2,0.1)</f>
        <v>278</v>
      </c>
      <c r="C1388">
        <f>ROUNDUP(Commercial_Industrial_Requirements[[#This Row],['# EV Capable Spaces]]*0.25,0.1)</f>
        <v>70</v>
      </c>
      <c r="E1388">
        <v>1386</v>
      </c>
      <c r="F1388">
        <f t="shared" si="133"/>
        <v>139</v>
      </c>
      <c r="G1388">
        <f t="shared" si="134"/>
        <v>347</v>
      </c>
      <c r="H1388">
        <v>0</v>
      </c>
      <c r="J1388">
        <v>1386</v>
      </c>
      <c r="K1388">
        <f t="shared" si="135"/>
        <v>139</v>
      </c>
      <c r="L1388">
        <f t="shared" si="136"/>
        <v>347</v>
      </c>
      <c r="M1388">
        <f t="shared" si="137"/>
        <v>70</v>
      </c>
      <c r="O1388" s="278">
        <v>1386</v>
      </c>
      <c r="P1388" s="278">
        <v>0</v>
      </c>
      <c r="Q1388" s="278">
        <f t="shared" si="138"/>
        <v>1386</v>
      </c>
      <c r="R1388" s="279">
        <v>0</v>
      </c>
    </row>
    <row r="1389" spans="1:18" x14ac:dyDescent="0.25">
      <c r="A1389">
        <v>1387</v>
      </c>
      <c r="B1389">
        <f>ROUNDUP(Commercial_Industrial_Requirements[[#This Row],[Total Parking Spaces]]*0.2,0.1)</f>
        <v>278</v>
      </c>
      <c r="C1389">
        <f>ROUNDUP(Commercial_Industrial_Requirements[[#This Row],['# EV Capable Spaces]]*0.25,0.1)</f>
        <v>70</v>
      </c>
      <c r="E1389">
        <v>1387</v>
      </c>
      <c r="F1389">
        <f t="shared" ref="F1389:F1452" si="139">ROUNDUP(E1389*0.1,0.1)</f>
        <v>139</v>
      </c>
      <c r="G1389">
        <f t="shared" ref="G1389:G1452" si="140">ROUNDUP(E1389*0.25,0.1)</f>
        <v>347</v>
      </c>
      <c r="H1389">
        <v>0</v>
      </c>
      <c r="J1389">
        <v>1387</v>
      </c>
      <c r="K1389">
        <f t="shared" si="135"/>
        <v>139</v>
      </c>
      <c r="L1389">
        <f t="shared" si="136"/>
        <v>347</v>
      </c>
      <c r="M1389">
        <f t="shared" si="137"/>
        <v>70</v>
      </c>
      <c r="O1389" s="278">
        <v>1387</v>
      </c>
      <c r="P1389" s="278">
        <v>0</v>
      </c>
      <c r="Q1389" s="278">
        <f t="shared" si="138"/>
        <v>1387</v>
      </c>
      <c r="R1389" s="279">
        <v>0</v>
      </c>
    </row>
    <row r="1390" spans="1:18" x14ac:dyDescent="0.25">
      <c r="A1390">
        <v>1388</v>
      </c>
      <c r="B1390">
        <f>ROUNDUP(Commercial_Industrial_Requirements[[#This Row],[Total Parking Spaces]]*0.2,0.1)</f>
        <v>278</v>
      </c>
      <c r="C1390">
        <f>ROUNDUP(Commercial_Industrial_Requirements[[#This Row],['# EV Capable Spaces]]*0.25,0.1)</f>
        <v>70</v>
      </c>
      <c r="E1390">
        <v>1388</v>
      </c>
      <c r="F1390">
        <f t="shared" si="139"/>
        <v>139</v>
      </c>
      <c r="G1390">
        <f t="shared" si="140"/>
        <v>347</v>
      </c>
      <c r="H1390">
        <v>0</v>
      </c>
      <c r="J1390">
        <v>1388</v>
      </c>
      <c r="K1390">
        <f t="shared" si="135"/>
        <v>139</v>
      </c>
      <c r="L1390">
        <f t="shared" si="136"/>
        <v>347</v>
      </c>
      <c r="M1390">
        <f t="shared" si="137"/>
        <v>70</v>
      </c>
      <c r="O1390" s="278">
        <v>1388</v>
      </c>
      <c r="P1390" s="278">
        <v>0</v>
      </c>
      <c r="Q1390" s="278">
        <f t="shared" si="138"/>
        <v>1388</v>
      </c>
      <c r="R1390" s="279">
        <v>0</v>
      </c>
    </row>
    <row r="1391" spans="1:18" x14ac:dyDescent="0.25">
      <c r="A1391">
        <v>1389</v>
      </c>
      <c r="B1391">
        <f>ROUNDUP(Commercial_Industrial_Requirements[[#This Row],[Total Parking Spaces]]*0.2,0.1)</f>
        <v>278</v>
      </c>
      <c r="C1391">
        <f>ROUNDUP(Commercial_Industrial_Requirements[[#This Row],['# EV Capable Spaces]]*0.25,0.1)</f>
        <v>70</v>
      </c>
      <c r="E1391">
        <v>1389</v>
      </c>
      <c r="F1391">
        <f t="shared" si="139"/>
        <v>139</v>
      </c>
      <c r="G1391">
        <f t="shared" si="140"/>
        <v>348</v>
      </c>
      <c r="H1391">
        <v>0</v>
      </c>
      <c r="J1391">
        <v>1389</v>
      </c>
      <c r="K1391">
        <f t="shared" si="135"/>
        <v>139</v>
      </c>
      <c r="L1391">
        <f t="shared" si="136"/>
        <v>348</v>
      </c>
      <c r="M1391">
        <f t="shared" si="137"/>
        <v>70</v>
      </c>
      <c r="O1391" s="278">
        <v>1389</v>
      </c>
      <c r="P1391" s="278">
        <v>0</v>
      </c>
      <c r="Q1391" s="278">
        <f t="shared" si="138"/>
        <v>1389</v>
      </c>
      <c r="R1391" s="279">
        <v>0</v>
      </c>
    </row>
    <row r="1392" spans="1:18" x14ac:dyDescent="0.25">
      <c r="A1392">
        <v>1390</v>
      </c>
      <c r="B1392">
        <f>ROUNDUP(Commercial_Industrial_Requirements[[#This Row],[Total Parking Spaces]]*0.2,0.1)</f>
        <v>278</v>
      </c>
      <c r="C1392">
        <f>ROUNDUP(Commercial_Industrial_Requirements[[#This Row],['# EV Capable Spaces]]*0.25,0.1)</f>
        <v>70</v>
      </c>
      <c r="E1392">
        <v>1390</v>
      </c>
      <c r="F1392">
        <f t="shared" si="139"/>
        <v>139</v>
      </c>
      <c r="G1392">
        <f t="shared" si="140"/>
        <v>348</v>
      </c>
      <c r="H1392">
        <v>0</v>
      </c>
      <c r="J1392">
        <v>1390</v>
      </c>
      <c r="K1392">
        <f t="shared" si="135"/>
        <v>139</v>
      </c>
      <c r="L1392">
        <f t="shared" si="136"/>
        <v>348</v>
      </c>
      <c r="M1392">
        <f t="shared" si="137"/>
        <v>70</v>
      </c>
      <c r="O1392" s="278">
        <v>1390</v>
      </c>
      <c r="P1392" s="278">
        <v>0</v>
      </c>
      <c r="Q1392" s="278">
        <f t="shared" si="138"/>
        <v>1390</v>
      </c>
      <c r="R1392" s="279">
        <v>0</v>
      </c>
    </row>
    <row r="1393" spans="1:18" x14ac:dyDescent="0.25">
      <c r="A1393">
        <v>1391</v>
      </c>
      <c r="B1393">
        <f>ROUNDUP(Commercial_Industrial_Requirements[[#This Row],[Total Parking Spaces]]*0.2,0.1)</f>
        <v>279</v>
      </c>
      <c r="C1393">
        <f>ROUNDUP(Commercial_Industrial_Requirements[[#This Row],['# EV Capable Spaces]]*0.25,0.1)</f>
        <v>70</v>
      </c>
      <c r="E1393">
        <v>1391</v>
      </c>
      <c r="F1393">
        <f t="shared" si="139"/>
        <v>140</v>
      </c>
      <c r="G1393">
        <f t="shared" si="140"/>
        <v>348</v>
      </c>
      <c r="H1393">
        <v>0</v>
      </c>
      <c r="J1393">
        <v>1391</v>
      </c>
      <c r="K1393">
        <f t="shared" si="135"/>
        <v>140</v>
      </c>
      <c r="L1393">
        <f t="shared" si="136"/>
        <v>348</v>
      </c>
      <c r="M1393">
        <f t="shared" si="137"/>
        <v>70</v>
      </c>
      <c r="O1393" s="278">
        <v>1391</v>
      </c>
      <c r="P1393" s="278">
        <v>0</v>
      </c>
      <c r="Q1393" s="278">
        <f t="shared" si="138"/>
        <v>1391</v>
      </c>
      <c r="R1393" s="279">
        <v>0</v>
      </c>
    </row>
    <row r="1394" spans="1:18" x14ac:dyDescent="0.25">
      <c r="A1394">
        <v>1392</v>
      </c>
      <c r="B1394">
        <f>ROUNDUP(Commercial_Industrial_Requirements[[#This Row],[Total Parking Spaces]]*0.2,0.1)</f>
        <v>279</v>
      </c>
      <c r="C1394">
        <f>ROUNDUP(Commercial_Industrial_Requirements[[#This Row],['# EV Capable Spaces]]*0.25,0.1)</f>
        <v>70</v>
      </c>
      <c r="E1394">
        <v>1392</v>
      </c>
      <c r="F1394">
        <f t="shared" si="139"/>
        <v>140</v>
      </c>
      <c r="G1394">
        <f t="shared" si="140"/>
        <v>348</v>
      </c>
      <c r="H1394">
        <v>0</v>
      </c>
      <c r="J1394">
        <v>1392</v>
      </c>
      <c r="K1394">
        <f t="shared" si="135"/>
        <v>140</v>
      </c>
      <c r="L1394">
        <f t="shared" si="136"/>
        <v>348</v>
      </c>
      <c r="M1394">
        <f t="shared" si="137"/>
        <v>70</v>
      </c>
      <c r="O1394" s="278">
        <v>1392</v>
      </c>
      <c r="P1394" s="278">
        <v>0</v>
      </c>
      <c r="Q1394" s="278">
        <f t="shared" si="138"/>
        <v>1392</v>
      </c>
      <c r="R1394" s="279">
        <v>0</v>
      </c>
    </row>
    <row r="1395" spans="1:18" x14ac:dyDescent="0.25">
      <c r="A1395">
        <v>1393</v>
      </c>
      <c r="B1395">
        <f>ROUNDUP(Commercial_Industrial_Requirements[[#This Row],[Total Parking Spaces]]*0.2,0.1)</f>
        <v>279</v>
      </c>
      <c r="C1395">
        <f>ROUNDUP(Commercial_Industrial_Requirements[[#This Row],['# EV Capable Spaces]]*0.25,0.1)</f>
        <v>70</v>
      </c>
      <c r="E1395">
        <v>1393</v>
      </c>
      <c r="F1395">
        <f t="shared" si="139"/>
        <v>140</v>
      </c>
      <c r="G1395">
        <f t="shared" si="140"/>
        <v>349</v>
      </c>
      <c r="H1395">
        <v>0</v>
      </c>
      <c r="J1395">
        <v>1393</v>
      </c>
      <c r="K1395">
        <f t="shared" si="135"/>
        <v>140</v>
      </c>
      <c r="L1395">
        <f t="shared" si="136"/>
        <v>349</v>
      </c>
      <c r="M1395">
        <f t="shared" si="137"/>
        <v>70</v>
      </c>
      <c r="O1395" s="278">
        <v>1393</v>
      </c>
      <c r="P1395" s="278">
        <v>0</v>
      </c>
      <c r="Q1395" s="278">
        <f t="shared" si="138"/>
        <v>1393</v>
      </c>
      <c r="R1395" s="279">
        <v>0</v>
      </c>
    </row>
    <row r="1396" spans="1:18" x14ac:dyDescent="0.25">
      <c r="A1396">
        <v>1394</v>
      </c>
      <c r="B1396">
        <f>ROUNDUP(Commercial_Industrial_Requirements[[#This Row],[Total Parking Spaces]]*0.2,0.1)</f>
        <v>279</v>
      </c>
      <c r="C1396">
        <f>ROUNDUP(Commercial_Industrial_Requirements[[#This Row],['# EV Capable Spaces]]*0.25,0.1)</f>
        <v>70</v>
      </c>
      <c r="E1396">
        <v>1394</v>
      </c>
      <c r="F1396">
        <f t="shared" si="139"/>
        <v>140</v>
      </c>
      <c r="G1396">
        <f t="shared" si="140"/>
        <v>349</v>
      </c>
      <c r="H1396">
        <v>0</v>
      </c>
      <c r="J1396">
        <v>1394</v>
      </c>
      <c r="K1396">
        <f t="shared" si="135"/>
        <v>140</v>
      </c>
      <c r="L1396">
        <f t="shared" si="136"/>
        <v>349</v>
      </c>
      <c r="M1396">
        <f t="shared" si="137"/>
        <v>70</v>
      </c>
      <c r="O1396" s="278">
        <v>1394</v>
      </c>
      <c r="P1396" s="278">
        <v>0</v>
      </c>
      <c r="Q1396" s="278">
        <f t="shared" si="138"/>
        <v>1394</v>
      </c>
      <c r="R1396" s="279">
        <v>0</v>
      </c>
    </row>
    <row r="1397" spans="1:18" x14ac:dyDescent="0.25">
      <c r="A1397">
        <v>1395</v>
      </c>
      <c r="B1397">
        <f>ROUNDUP(Commercial_Industrial_Requirements[[#This Row],[Total Parking Spaces]]*0.2,0.1)</f>
        <v>279</v>
      </c>
      <c r="C1397">
        <f>ROUNDUP(Commercial_Industrial_Requirements[[#This Row],['# EV Capable Spaces]]*0.25,0.1)</f>
        <v>70</v>
      </c>
      <c r="E1397">
        <v>1395</v>
      </c>
      <c r="F1397">
        <f t="shared" si="139"/>
        <v>140</v>
      </c>
      <c r="G1397">
        <f t="shared" si="140"/>
        <v>349</v>
      </c>
      <c r="H1397">
        <v>0</v>
      </c>
      <c r="J1397">
        <v>1395</v>
      </c>
      <c r="K1397">
        <f t="shared" si="135"/>
        <v>140</v>
      </c>
      <c r="L1397">
        <f t="shared" si="136"/>
        <v>349</v>
      </c>
      <c r="M1397">
        <f t="shared" si="137"/>
        <v>70</v>
      </c>
      <c r="O1397" s="278">
        <v>1395</v>
      </c>
      <c r="P1397" s="278">
        <v>0</v>
      </c>
      <c r="Q1397" s="278">
        <f t="shared" si="138"/>
        <v>1395</v>
      </c>
      <c r="R1397" s="279">
        <v>0</v>
      </c>
    </row>
    <row r="1398" spans="1:18" x14ac:dyDescent="0.25">
      <c r="A1398">
        <v>1396</v>
      </c>
      <c r="B1398">
        <f>ROUNDUP(Commercial_Industrial_Requirements[[#This Row],[Total Parking Spaces]]*0.2,0.1)</f>
        <v>280</v>
      </c>
      <c r="C1398">
        <f>ROUNDUP(Commercial_Industrial_Requirements[[#This Row],['# EV Capable Spaces]]*0.25,0.1)</f>
        <v>70</v>
      </c>
      <c r="E1398">
        <v>1396</v>
      </c>
      <c r="F1398">
        <f t="shared" si="139"/>
        <v>140</v>
      </c>
      <c r="G1398">
        <f t="shared" si="140"/>
        <v>349</v>
      </c>
      <c r="H1398">
        <v>0</v>
      </c>
      <c r="J1398">
        <v>1396</v>
      </c>
      <c r="K1398">
        <f t="shared" si="135"/>
        <v>140</v>
      </c>
      <c r="L1398">
        <f t="shared" si="136"/>
        <v>349</v>
      </c>
      <c r="M1398">
        <f t="shared" si="137"/>
        <v>70</v>
      </c>
      <c r="O1398" s="278">
        <v>1396</v>
      </c>
      <c r="P1398" s="278">
        <v>0</v>
      </c>
      <c r="Q1398" s="278">
        <f t="shared" si="138"/>
        <v>1396</v>
      </c>
      <c r="R1398" s="279">
        <v>0</v>
      </c>
    </row>
    <row r="1399" spans="1:18" x14ac:dyDescent="0.25">
      <c r="A1399">
        <v>1397</v>
      </c>
      <c r="B1399">
        <f>ROUNDUP(Commercial_Industrial_Requirements[[#This Row],[Total Parking Spaces]]*0.2,0.1)</f>
        <v>280</v>
      </c>
      <c r="C1399">
        <f>ROUNDUP(Commercial_Industrial_Requirements[[#This Row],['# EV Capable Spaces]]*0.25,0.1)</f>
        <v>70</v>
      </c>
      <c r="E1399">
        <v>1397</v>
      </c>
      <c r="F1399">
        <f t="shared" si="139"/>
        <v>140</v>
      </c>
      <c r="G1399">
        <f t="shared" si="140"/>
        <v>350</v>
      </c>
      <c r="H1399">
        <v>0</v>
      </c>
      <c r="J1399">
        <v>1397</v>
      </c>
      <c r="K1399">
        <f t="shared" si="135"/>
        <v>140</v>
      </c>
      <c r="L1399">
        <f t="shared" si="136"/>
        <v>350</v>
      </c>
      <c r="M1399">
        <f t="shared" si="137"/>
        <v>70</v>
      </c>
      <c r="O1399" s="278">
        <v>1397</v>
      </c>
      <c r="P1399" s="278">
        <v>0</v>
      </c>
      <c r="Q1399" s="278">
        <f t="shared" si="138"/>
        <v>1397</v>
      </c>
      <c r="R1399" s="279">
        <v>0</v>
      </c>
    </row>
    <row r="1400" spans="1:18" x14ac:dyDescent="0.25">
      <c r="A1400">
        <v>1398</v>
      </c>
      <c r="B1400">
        <f>ROUNDUP(Commercial_Industrial_Requirements[[#This Row],[Total Parking Spaces]]*0.2,0.1)</f>
        <v>280</v>
      </c>
      <c r="C1400">
        <f>ROUNDUP(Commercial_Industrial_Requirements[[#This Row],['# EV Capable Spaces]]*0.25,0.1)</f>
        <v>70</v>
      </c>
      <c r="E1400">
        <v>1398</v>
      </c>
      <c r="F1400">
        <f t="shared" si="139"/>
        <v>140</v>
      </c>
      <c r="G1400">
        <f t="shared" si="140"/>
        <v>350</v>
      </c>
      <c r="H1400">
        <v>0</v>
      </c>
      <c r="J1400">
        <v>1398</v>
      </c>
      <c r="K1400">
        <f t="shared" si="135"/>
        <v>140</v>
      </c>
      <c r="L1400">
        <f t="shared" si="136"/>
        <v>350</v>
      </c>
      <c r="M1400">
        <f t="shared" si="137"/>
        <v>70</v>
      </c>
      <c r="O1400" s="278">
        <v>1398</v>
      </c>
      <c r="P1400" s="278">
        <v>0</v>
      </c>
      <c r="Q1400" s="278">
        <f t="shared" si="138"/>
        <v>1398</v>
      </c>
      <c r="R1400" s="279">
        <v>0</v>
      </c>
    </row>
    <row r="1401" spans="1:18" x14ac:dyDescent="0.25">
      <c r="A1401">
        <v>1399</v>
      </c>
      <c r="B1401">
        <f>ROUNDUP(Commercial_Industrial_Requirements[[#This Row],[Total Parking Spaces]]*0.2,0.1)</f>
        <v>280</v>
      </c>
      <c r="C1401">
        <f>ROUNDUP(Commercial_Industrial_Requirements[[#This Row],['# EV Capable Spaces]]*0.25,0.1)</f>
        <v>70</v>
      </c>
      <c r="E1401">
        <v>1399</v>
      </c>
      <c r="F1401">
        <f t="shared" si="139"/>
        <v>140</v>
      </c>
      <c r="G1401">
        <f t="shared" si="140"/>
        <v>350</v>
      </c>
      <c r="H1401">
        <v>0</v>
      </c>
      <c r="J1401">
        <v>1399</v>
      </c>
      <c r="K1401">
        <f t="shared" si="135"/>
        <v>140</v>
      </c>
      <c r="L1401">
        <f t="shared" si="136"/>
        <v>350</v>
      </c>
      <c r="M1401">
        <f t="shared" si="137"/>
        <v>70</v>
      </c>
      <c r="O1401" s="278">
        <v>1399</v>
      </c>
      <c r="P1401" s="278">
        <v>0</v>
      </c>
      <c r="Q1401" s="278">
        <f t="shared" si="138"/>
        <v>1399</v>
      </c>
      <c r="R1401" s="279">
        <v>0</v>
      </c>
    </row>
    <row r="1402" spans="1:18" x14ac:dyDescent="0.25">
      <c r="A1402">
        <v>1400</v>
      </c>
      <c r="B1402">
        <f>ROUNDUP(Commercial_Industrial_Requirements[[#This Row],[Total Parking Spaces]]*0.2,0.1)</f>
        <v>280</v>
      </c>
      <c r="C1402">
        <f>ROUNDUP(Commercial_Industrial_Requirements[[#This Row],['# EV Capable Spaces]]*0.25,0.1)</f>
        <v>70</v>
      </c>
      <c r="E1402">
        <v>1400</v>
      </c>
      <c r="F1402">
        <f t="shared" si="139"/>
        <v>140</v>
      </c>
      <c r="G1402">
        <f t="shared" si="140"/>
        <v>350</v>
      </c>
      <c r="H1402">
        <v>0</v>
      </c>
      <c r="J1402">
        <v>1400</v>
      </c>
      <c r="K1402">
        <f t="shared" si="135"/>
        <v>140</v>
      </c>
      <c r="L1402">
        <f t="shared" si="136"/>
        <v>350</v>
      </c>
      <c r="M1402">
        <f t="shared" si="137"/>
        <v>70</v>
      </c>
      <c r="O1402" s="278">
        <v>1400</v>
      </c>
      <c r="P1402" s="278">
        <v>0</v>
      </c>
      <c r="Q1402" s="278">
        <f t="shared" si="138"/>
        <v>1400</v>
      </c>
      <c r="R1402" s="279">
        <v>0</v>
      </c>
    </row>
    <row r="1403" spans="1:18" x14ac:dyDescent="0.25">
      <c r="A1403">
        <v>1401</v>
      </c>
      <c r="B1403">
        <f>ROUNDUP(Commercial_Industrial_Requirements[[#This Row],[Total Parking Spaces]]*0.2,0.1)</f>
        <v>281</v>
      </c>
      <c r="C1403">
        <f>ROUNDUP(Commercial_Industrial_Requirements[[#This Row],['# EV Capable Spaces]]*0.25,0.1)</f>
        <v>71</v>
      </c>
      <c r="E1403">
        <v>1401</v>
      </c>
      <c r="F1403">
        <f t="shared" si="139"/>
        <v>141</v>
      </c>
      <c r="G1403">
        <f t="shared" si="140"/>
        <v>351</v>
      </c>
      <c r="H1403">
        <v>0</v>
      </c>
      <c r="J1403">
        <v>1401</v>
      </c>
      <c r="K1403">
        <f t="shared" si="135"/>
        <v>141</v>
      </c>
      <c r="L1403">
        <f t="shared" si="136"/>
        <v>351</v>
      </c>
      <c r="M1403">
        <f t="shared" si="137"/>
        <v>71</v>
      </c>
      <c r="O1403" s="278">
        <v>1401</v>
      </c>
      <c r="P1403" s="278">
        <v>0</v>
      </c>
      <c r="Q1403" s="278">
        <f t="shared" si="138"/>
        <v>1401</v>
      </c>
      <c r="R1403" s="279">
        <v>0</v>
      </c>
    </row>
    <row r="1404" spans="1:18" x14ac:dyDescent="0.25">
      <c r="A1404">
        <v>1402</v>
      </c>
      <c r="B1404">
        <f>ROUNDUP(Commercial_Industrial_Requirements[[#This Row],[Total Parking Spaces]]*0.2,0.1)</f>
        <v>281</v>
      </c>
      <c r="C1404">
        <f>ROUNDUP(Commercial_Industrial_Requirements[[#This Row],['# EV Capable Spaces]]*0.25,0.1)</f>
        <v>71</v>
      </c>
      <c r="E1404">
        <v>1402</v>
      </c>
      <c r="F1404">
        <f t="shared" si="139"/>
        <v>141</v>
      </c>
      <c r="G1404">
        <f t="shared" si="140"/>
        <v>351</v>
      </c>
      <c r="H1404">
        <v>0</v>
      </c>
      <c r="J1404">
        <v>1402</v>
      </c>
      <c r="K1404">
        <f t="shared" si="135"/>
        <v>141</v>
      </c>
      <c r="L1404">
        <f t="shared" si="136"/>
        <v>351</v>
      </c>
      <c r="M1404">
        <f t="shared" si="137"/>
        <v>71</v>
      </c>
      <c r="O1404" s="278">
        <v>1402</v>
      </c>
      <c r="P1404" s="278">
        <v>0</v>
      </c>
      <c r="Q1404" s="278">
        <f t="shared" si="138"/>
        <v>1402</v>
      </c>
      <c r="R1404" s="279">
        <v>0</v>
      </c>
    </row>
    <row r="1405" spans="1:18" x14ac:dyDescent="0.25">
      <c r="A1405">
        <v>1403</v>
      </c>
      <c r="B1405">
        <f>ROUNDUP(Commercial_Industrial_Requirements[[#This Row],[Total Parking Spaces]]*0.2,0.1)</f>
        <v>281</v>
      </c>
      <c r="C1405">
        <f>ROUNDUP(Commercial_Industrial_Requirements[[#This Row],['# EV Capable Spaces]]*0.25,0.1)</f>
        <v>71</v>
      </c>
      <c r="E1405">
        <v>1403</v>
      </c>
      <c r="F1405">
        <f t="shared" si="139"/>
        <v>141</v>
      </c>
      <c r="G1405">
        <f t="shared" si="140"/>
        <v>351</v>
      </c>
      <c r="H1405">
        <v>0</v>
      </c>
      <c r="J1405">
        <v>1403</v>
      </c>
      <c r="K1405">
        <f t="shared" si="135"/>
        <v>141</v>
      </c>
      <c r="L1405">
        <f t="shared" si="136"/>
        <v>351</v>
      </c>
      <c r="M1405">
        <f t="shared" si="137"/>
        <v>71</v>
      </c>
      <c r="O1405" s="278">
        <v>1403</v>
      </c>
      <c r="P1405" s="278">
        <v>0</v>
      </c>
      <c r="Q1405" s="278">
        <f t="shared" si="138"/>
        <v>1403</v>
      </c>
      <c r="R1405" s="279">
        <v>0</v>
      </c>
    </row>
    <row r="1406" spans="1:18" x14ac:dyDescent="0.25">
      <c r="A1406">
        <v>1404</v>
      </c>
      <c r="B1406">
        <f>ROUNDUP(Commercial_Industrial_Requirements[[#This Row],[Total Parking Spaces]]*0.2,0.1)</f>
        <v>281</v>
      </c>
      <c r="C1406">
        <f>ROUNDUP(Commercial_Industrial_Requirements[[#This Row],['# EV Capable Spaces]]*0.25,0.1)</f>
        <v>71</v>
      </c>
      <c r="E1406">
        <v>1404</v>
      </c>
      <c r="F1406">
        <f t="shared" si="139"/>
        <v>141</v>
      </c>
      <c r="G1406">
        <f t="shared" si="140"/>
        <v>351</v>
      </c>
      <c r="H1406">
        <v>0</v>
      </c>
      <c r="J1406">
        <v>1404</v>
      </c>
      <c r="K1406">
        <f t="shared" si="135"/>
        <v>141</v>
      </c>
      <c r="L1406">
        <f t="shared" si="136"/>
        <v>351</v>
      </c>
      <c r="M1406">
        <f t="shared" si="137"/>
        <v>71</v>
      </c>
      <c r="O1406" s="278">
        <v>1404</v>
      </c>
      <c r="P1406" s="278">
        <v>0</v>
      </c>
      <c r="Q1406" s="278">
        <f t="shared" si="138"/>
        <v>1404</v>
      </c>
      <c r="R1406" s="279">
        <v>0</v>
      </c>
    </row>
    <row r="1407" spans="1:18" x14ac:dyDescent="0.25">
      <c r="A1407">
        <v>1405</v>
      </c>
      <c r="B1407">
        <f>ROUNDUP(Commercial_Industrial_Requirements[[#This Row],[Total Parking Spaces]]*0.2,0.1)</f>
        <v>281</v>
      </c>
      <c r="C1407">
        <f>ROUNDUP(Commercial_Industrial_Requirements[[#This Row],['# EV Capable Spaces]]*0.25,0.1)</f>
        <v>71</v>
      </c>
      <c r="E1407">
        <v>1405</v>
      </c>
      <c r="F1407">
        <f t="shared" si="139"/>
        <v>141</v>
      </c>
      <c r="G1407">
        <f t="shared" si="140"/>
        <v>352</v>
      </c>
      <c r="H1407">
        <v>0</v>
      </c>
      <c r="J1407">
        <v>1405</v>
      </c>
      <c r="K1407">
        <f t="shared" si="135"/>
        <v>141</v>
      </c>
      <c r="L1407">
        <f t="shared" si="136"/>
        <v>352</v>
      </c>
      <c r="M1407">
        <f t="shared" si="137"/>
        <v>71</v>
      </c>
      <c r="O1407" s="278">
        <v>1405</v>
      </c>
      <c r="P1407" s="278">
        <v>0</v>
      </c>
      <c r="Q1407" s="278">
        <f t="shared" si="138"/>
        <v>1405</v>
      </c>
      <c r="R1407" s="279">
        <v>0</v>
      </c>
    </row>
    <row r="1408" spans="1:18" x14ac:dyDescent="0.25">
      <c r="A1408">
        <v>1406</v>
      </c>
      <c r="B1408">
        <f>ROUNDUP(Commercial_Industrial_Requirements[[#This Row],[Total Parking Spaces]]*0.2,0.1)</f>
        <v>282</v>
      </c>
      <c r="C1408">
        <f>ROUNDUP(Commercial_Industrial_Requirements[[#This Row],['# EV Capable Spaces]]*0.25,0.1)</f>
        <v>71</v>
      </c>
      <c r="E1408">
        <v>1406</v>
      </c>
      <c r="F1408">
        <f t="shared" si="139"/>
        <v>141</v>
      </c>
      <c r="G1408">
        <f t="shared" si="140"/>
        <v>352</v>
      </c>
      <c r="H1408">
        <v>0</v>
      </c>
      <c r="J1408">
        <v>1406</v>
      </c>
      <c r="K1408">
        <f t="shared" si="135"/>
        <v>141</v>
      </c>
      <c r="L1408">
        <f t="shared" si="136"/>
        <v>352</v>
      </c>
      <c r="M1408">
        <f t="shared" si="137"/>
        <v>71</v>
      </c>
      <c r="O1408" s="278">
        <v>1406</v>
      </c>
      <c r="P1408" s="278">
        <v>0</v>
      </c>
      <c r="Q1408" s="278">
        <f t="shared" si="138"/>
        <v>1406</v>
      </c>
      <c r="R1408" s="279">
        <v>0</v>
      </c>
    </row>
    <row r="1409" spans="1:18" x14ac:dyDescent="0.25">
      <c r="A1409">
        <v>1407</v>
      </c>
      <c r="B1409">
        <f>ROUNDUP(Commercial_Industrial_Requirements[[#This Row],[Total Parking Spaces]]*0.2,0.1)</f>
        <v>282</v>
      </c>
      <c r="C1409">
        <f>ROUNDUP(Commercial_Industrial_Requirements[[#This Row],['# EV Capable Spaces]]*0.25,0.1)</f>
        <v>71</v>
      </c>
      <c r="E1409">
        <v>1407</v>
      </c>
      <c r="F1409">
        <f t="shared" si="139"/>
        <v>141</v>
      </c>
      <c r="G1409">
        <f t="shared" si="140"/>
        <v>352</v>
      </c>
      <c r="H1409">
        <v>0</v>
      </c>
      <c r="J1409">
        <v>1407</v>
      </c>
      <c r="K1409">
        <f t="shared" si="135"/>
        <v>141</v>
      </c>
      <c r="L1409">
        <f t="shared" si="136"/>
        <v>352</v>
      </c>
      <c r="M1409">
        <f t="shared" si="137"/>
        <v>71</v>
      </c>
      <c r="O1409" s="278">
        <v>1407</v>
      </c>
      <c r="P1409" s="278">
        <v>0</v>
      </c>
      <c r="Q1409" s="278">
        <f t="shared" si="138"/>
        <v>1407</v>
      </c>
      <c r="R1409" s="279">
        <v>0</v>
      </c>
    </row>
    <row r="1410" spans="1:18" x14ac:dyDescent="0.25">
      <c r="A1410">
        <v>1408</v>
      </c>
      <c r="B1410">
        <f>ROUNDUP(Commercial_Industrial_Requirements[[#This Row],[Total Parking Spaces]]*0.2,0.1)</f>
        <v>282</v>
      </c>
      <c r="C1410">
        <f>ROUNDUP(Commercial_Industrial_Requirements[[#This Row],['# EV Capable Spaces]]*0.25,0.1)</f>
        <v>71</v>
      </c>
      <c r="E1410">
        <v>1408</v>
      </c>
      <c r="F1410">
        <f t="shared" si="139"/>
        <v>141</v>
      </c>
      <c r="G1410">
        <f t="shared" si="140"/>
        <v>352</v>
      </c>
      <c r="H1410">
        <v>0</v>
      </c>
      <c r="J1410">
        <v>1408</v>
      </c>
      <c r="K1410">
        <f t="shared" si="135"/>
        <v>141</v>
      </c>
      <c r="L1410">
        <f t="shared" si="136"/>
        <v>352</v>
      </c>
      <c r="M1410">
        <f t="shared" si="137"/>
        <v>71</v>
      </c>
      <c r="O1410" s="278">
        <v>1408</v>
      </c>
      <c r="P1410" s="278">
        <v>0</v>
      </c>
      <c r="Q1410" s="278">
        <f t="shared" si="138"/>
        <v>1408</v>
      </c>
      <c r="R1410" s="279">
        <v>0</v>
      </c>
    </row>
    <row r="1411" spans="1:18" x14ac:dyDescent="0.25">
      <c r="A1411">
        <v>1409</v>
      </c>
      <c r="B1411">
        <f>ROUNDUP(Commercial_Industrial_Requirements[[#This Row],[Total Parking Spaces]]*0.2,0.1)</f>
        <v>282</v>
      </c>
      <c r="C1411">
        <f>ROUNDUP(Commercial_Industrial_Requirements[[#This Row],['# EV Capable Spaces]]*0.25,0.1)</f>
        <v>71</v>
      </c>
      <c r="E1411">
        <v>1409</v>
      </c>
      <c r="F1411">
        <f t="shared" si="139"/>
        <v>141</v>
      </c>
      <c r="G1411">
        <f t="shared" si="140"/>
        <v>353</v>
      </c>
      <c r="H1411">
        <v>0</v>
      </c>
      <c r="J1411">
        <v>1409</v>
      </c>
      <c r="K1411">
        <f t="shared" si="135"/>
        <v>141</v>
      </c>
      <c r="L1411">
        <f t="shared" si="136"/>
        <v>353</v>
      </c>
      <c r="M1411">
        <f t="shared" si="137"/>
        <v>71</v>
      </c>
      <c r="O1411" s="278">
        <v>1409</v>
      </c>
      <c r="P1411" s="278">
        <v>0</v>
      </c>
      <c r="Q1411" s="278">
        <f t="shared" si="138"/>
        <v>1409</v>
      </c>
      <c r="R1411" s="279">
        <v>0</v>
      </c>
    </row>
    <row r="1412" spans="1:18" x14ac:dyDescent="0.25">
      <c r="A1412">
        <v>1410</v>
      </c>
      <c r="B1412">
        <f>ROUNDUP(Commercial_Industrial_Requirements[[#This Row],[Total Parking Spaces]]*0.2,0.1)</f>
        <v>282</v>
      </c>
      <c r="C1412">
        <f>ROUNDUP(Commercial_Industrial_Requirements[[#This Row],['# EV Capable Spaces]]*0.25,0.1)</f>
        <v>71</v>
      </c>
      <c r="E1412">
        <v>1410</v>
      </c>
      <c r="F1412">
        <f t="shared" si="139"/>
        <v>141</v>
      </c>
      <c r="G1412">
        <f t="shared" si="140"/>
        <v>353</v>
      </c>
      <c r="H1412">
        <v>0</v>
      </c>
      <c r="J1412">
        <v>1410</v>
      </c>
      <c r="K1412">
        <f t="shared" si="135"/>
        <v>141</v>
      </c>
      <c r="L1412">
        <f t="shared" si="136"/>
        <v>353</v>
      </c>
      <c r="M1412">
        <f t="shared" si="137"/>
        <v>71</v>
      </c>
      <c r="O1412" s="278">
        <v>1410</v>
      </c>
      <c r="P1412" s="278">
        <v>0</v>
      </c>
      <c r="Q1412" s="278">
        <f t="shared" si="138"/>
        <v>1410</v>
      </c>
      <c r="R1412" s="279">
        <v>0</v>
      </c>
    </row>
    <row r="1413" spans="1:18" x14ac:dyDescent="0.25">
      <c r="A1413">
        <v>1411</v>
      </c>
      <c r="B1413">
        <f>ROUNDUP(Commercial_Industrial_Requirements[[#This Row],[Total Parking Spaces]]*0.2,0.1)</f>
        <v>283</v>
      </c>
      <c r="C1413">
        <f>ROUNDUP(Commercial_Industrial_Requirements[[#This Row],['# EV Capable Spaces]]*0.25,0.1)</f>
        <v>71</v>
      </c>
      <c r="E1413">
        <v>1411</v>
      </c>
      <c r="F1413">
        <f t="shared" si="139"/>
        <v>142</v>
      </c>
      <c r="G1413">
        <f t="shared" si="140"/>
        <v>353</v>
      </c>
      <c r="H1413">
        <v>0</v>
      </c>
      <c r="J1413">
        <v>1411</v>
      </c>
      <c r="K1413">
        <f t="shared" si="135"/>
        <v>142</v>
      </c>
      <c r="L1413">
        <f t="shared" si="136"/>
        <v>353</v>
      </c>
      <c r="M1413">
        <f t="shared" si="137"/>
        <v>71</v>
      </c>
      <c r="O1413" s="278">
        <v>1411</v>
      </c>
      <c r="P1413" s="278">
        <v>0</v>
      </c>
      <c r="Q1413" s="278">
        <f t="shared" si="138"/>
        <v>1411</v>
      </c>
      <c r="R1413" s="279">
        <v>0</v>
      </c>
    </row>
    <row r="1414" spans="1:18" x14ac:dyDescent="0.25">
      <c r="A1414">
        <v>1412</v>
      </c>
      <c r="B1414">
        <f>ROUNDUP(Commercial_Industrial_Requirements[[#This Row],[Total Parking Spaces]]*0.2,0.1)</f>
        <v>283</v>
      </c>
      <c r="C1414">
        <f>ROUNDUP(Commercial_Industrial_Requirements[[#This Row],['# EV Capable Spaces]]*0.25,0.1)</f>
        <v>71</v>
      </c>
      <c r="E1414">
        <v>1412</v>
      </c>
      <c r="F1414">
        <f t="shared" si="139"/>
        <v>142</v>
      </c>
      <c r="G1414">
        <f t="shared" si="140"/>
        <v>353</v>
      </c>
      <c r="H1414">
        <v>0</v>
      </c>
      <c r="J1414">
        <v>1412</v>
      </c>
      <c r="K1414">
        <f t="shared" si="135"/>
        <v>142</v>
      </c>
      <c r="L1414">
        <f t="shared" si="136"/>
        <v>353</v>
      </c>
      <c r="M1414">
        <f t="shared" si="137"/>
        <v>71</v>
      </c>
      <c r="O1414" s="278">
        <v>1412</v>
      </c>
      <c r="P1414" s="278">
        <v>0</v>
      </c>
      <c r="Q1414" s="278">
        <f t="shared" si="138"/>
        <v>1412</v>
      </c>
      <c r="R1414" s="279">
        <v>0</v>
      </c>
    </row>
    <row r="1415" spans="1:18" x14ac:dyDescent="0.25">
      <c r="A1415">
        <v>1413</v>
      </c>
      <c r="B1415">
        <f>ROUNDUP(Commercial_Industrial_Requirements[[#This Row],[Total Parking Spaces]]*0.2,0.1)</f>
        <v>283</v>
      </c>
      <c r="C1415">
        <f>ROUNDUP(Commercial_Industrial_Requirements[[#This Row],['# EV Capable Spaces]]*0.25,0.1)</f>
        <v>71</v>
      </c>
      <c r="E1415">
        <v>1413</v>
      </c>
      <c r="F1415">
        <f t="shared" si="139"/>
        <v>142</v>
      </c>
      <c r="G1415">
        <f t="shared" si="140"/>
        <v>354</v>
      </c>
      <c r="H1415">
        <v>0</v>
      </c>
      <c r="J1415">
        <v>1413</v>
      </c>
      <c r="K1415">
        <f t="shared" si="135"/>
        <v>142</v>
      </c>
      <c r="L1415">
        <f t="shared" si="136"/>
        <v>354</v>
      </c>
      <c r="M1415">
        <f t="shared" si="137"/>
        <v>71</v>
      </c>
      <c r="O1415" s="278">
        <v>1413</v>
      </c>
      <c r="P1415" s="278">
        <v>0</v>
      </c>
      <c r="Q1415" s="278">
        <f t="shared" si="138"/>
        <v>1413</v>
      </c>
      <c r="R1415" s="279">
        <v>0</v>
      </c>
    </row>
    <row r="1416" spans="1:18" x14ac:dyDescent="0.25">
      <c r="A1416">
        <v>1414</v>
      </c>
      <c r="B1416">
        <f>ROUNDUP(Commercial_Industrial_Requirements[[#This Row],[Total Parking Spaces]]*0.2,0.1)</f>
        <v>283</v>
      </c>
      <c r="C1416">
        <f>ROUNDUP(Commercial_Industrial_Requirements[[#This Row],['# EV Capable Spaces]]*0.25,0.1)</f>
        <v>71</v>
      </c>
      <c r="E1416">
        <v>1414</v>
      </c>
      <c r="F1416">
        <f t="shared" si="139"/>
        <v>142</v>
      </c>
      <c r="G1416">
        <f t="shared" si="140"/>
        <v>354</v>
      </c>
      <c r="H1416">
        <v>0</v>
      </c>
      <c r="J1416">
        <v>1414</v>
      </c>
      <c r="K1416">
        <f t="shared" si="135"/>
        <v>142</v>
      </c>
      <c r="L1416">
        <f t="shared" si="136"/>
        <v>354</v>
      </c>
      <c r="M1416">
        <f t="shared" si="137"/>
        <v>71</v>
      </c>
      <c r="O1416" s="278">
        <v>1414</v>
      </c>
      <c r="P1416" s="278">
        <v>0</v>
      </c>
      <c r="Q1416" s="278">
        <f t="shared" si="138"/>
        <v>1414</v>
      </c>
      <c r="R1416" s="279">
        <v>0</v>
      </c>
    </row>
    <row r="1417" spans="1:18" x14ac:dyDescent="0.25">
      <c r="A1417">
        <v>1415</v>
      </c>
      <c r="B1417">
        <f>ROUNDUP(Commercial_Industrial_Requirements[[#This Row],[Total Parking Spaces]]*0.2,0.1)</f>
        <v>283</v>
      </c>
      <c r="C1417">
        <f>ROUNDUP(Commercial_Industrial_Requirements[[#This Row],['# EV Capable Spaces]]*0.25,0.1)</f>
        <v>71</v>
      </c>
      <c r="E1417">
        <v>1415</v>
      </c>
      <c r="F1417">
        <f t="shared" si="139"/>
        <v>142</v>
      </c>
      <c r="G1417">
        <f t="shared" si="140"/>
        <v>354</v>
      </c>
      <c r="H1417">
        <v>0</v>
      </c>
      <c r="J1417">
        <v>1415</v>
      </c>
      <c r="K1417">
        <f t="shared" si="135"/>
        <v>142</v>
      </c>
      <c r="L1417">
        <f t="shared" si="136"/>
        <v>354</v>
      </c>
      <c r="M1417">
        <f t="shared" si="137"/>
        <v>71</v>
      </c>
      <c r="O1417" s="278">
        <v>1415</v>
      </c>
      <c r="P1417" s="278">
        <v>0</v>
      </c>
      <c r="Q1417" s="278">
        <f t="shared" si="138"/>
        <v>1415</v>
      </c>
      <c r="R1417" s="279">
        <v>0</v>
      </c>
    </row>
    <row r="1418" spans="1:18" x14ac:dyDescent="0.25">
      <c r="A1418">
        <v>1416</v>
      </c>
      <c r="B1418">
        <f>ROUNDUP(Commercial_Industrial_Requirements[[#This Row],[Total Parking Spaces]]*0.2,0.1)</f>
        <v>284</v>
      </c>
      <c r="C1418">
        <f>ROUNDUP(Commercial_Industrial_Requirements[[#This Row],['# EV Capable Spaces]]*0.25,0.1)</f>
        <v>71</v>
      </c>
      <c r="E1418">
        <v>1416</v>
      </c>
      <c r="F1418">
        <f t="shared" si="139"/>
        <v>142</v>
      </c>
      <c r="G1418">
        <f t="shared" si="140"/>
        <v>354</v>
      </c>
      <c r="H1418">
        <v>0</v>
      </c>
      <c r="J1418">
        <v>1416</v>
      </c>
      <c r="K1418">
        <f t="shared" ref="K1418:K1481" si="141">ROUNDUP(J1418*0.1,0.1)</f>
        <v>142</v>
      </c>
      <c r="L1418">
        <f t="shared" ref="L1418:L1481" si="142">ROUNDUP(J1418*0.25,0.1)</f>
        <v>354</v>
      </c>
      <c r="M1418">
        <f t="shared" ref="M1418:M1481" si="143">ROUNDUP(J1418*0.05,0.1)</f>
        <v>71</v>
      </c>
      <c r="O1418" s="278">
        <v>1416</v>
      </c>
      <c r="P1418" s="278">
        <v>0</v>
      </c>
      <c r="Q1418" s="278">
        <f t="shared" si="138"/>
        <v>1416</v>
      </c>
      <c r="R1418" s="279">
        <v>0</v>
      </c>
    </row>
    <row r="1419" spans="1:18" x14ac:dyDescent="0.25">
      <c r="A1419">
        <v>1417</v>
      </c>
      <c r="B1419">
        <f>ROUNDUP(Commercial_Industrial_Requirements[[#This Row],[Total Parking Spaces]]*0.2,0.1)</f>
        <v>284</v>
      </c>
      <c r="C1419">
        <f>ROUNDUP(Commercial_Industrial_Requirements[[#This Row],['# EV Capable Spaces]]*0.25,0.1)</f>
        <v>71</v>
      </c>
      <c r="E1419">
        <v>1417</v>
      </c>
      <c r="F1419">
        <f t="shared" si="139"/>
        <v>142</v>
      </c>
      <c r="G1419">
        <f t="shared" si="140"/>
        <v>355</v>
      </c>
      <c r="H1419">
        <v>0</v>
      </c>
      <c r="J1419">
        <v>1417</v>
      </c>
      <c r="K1419">
        <f t="shared" si="141"/>
        <v>142</v>
      </c>
      <c r="L1419">
        <f t="shared" si="142"/>
        <v>355</v>
      </c>
      <c r="M1419">
        <f t="shared" si="143"/>
        <v>71</v>
      </c>
      <c r="O1419" s="278">
        <v>1417</v>
      </c>
      <c r="P1419" s="278">
        <v>0</v>
      </c>
      <c r="Q1419" s="278">
        <f t="shared" si="138"/>
        <v>1417</v>
      </c>
      <c r="R1419" s="279">
        <v>0</v>
      </c>
    </row>
    <row r="1420" spans="1:18" x14ac:dyDescent="0.25">
      <c r="A1420">
        <v>1418</v>
      </c>
      <c r="B1420">
        <f>ROUNDUP(Commercial_Industrial_Requirements[[#This Row],[Total Parking Spaces]]*0.2,0.1)</f>
        <v>284</v>
      </c>
      <c r="C1420">
        <f>ROUNDUP(Commercial_Industrial_Requirements[[#This Row],['# EV Capable Spaces]]*0.25,0.1)</f>
        <v>71</v>
      </c>
      <c r="E1420">
        <v>1418</v>
      </c>
      <c r="F1420">
        <f t="shared" si="139"/>
        <v>142</v>
      </c>
      <c r="G1420">
        <f t="shared" si="140"/>
        <v>355</v>
      </c>
      <c r="H1420">
        <v>0</v>
      </c>
      <c r="J1420">
        <v>1418</v>
      </c>
      <c r="K1420">
        <f t="shared" si="141"/>
        <v>142</v>
      </c>
      <c r="L1420">
        <f t="shared" si="142"/>
        <v>355</v>
      </c>
      <c r="M1420">
        <f t="shared" si="143"/>
        <v>71</v>
      </c>
      <c r="O1420" s="278">
        <v>1418</v>
      </c>
      <c r="P1420" s="278">
        <v>0</v>
      </c>
      <c r="Q1420" s="278">
        <f t="shared" si="138"/>
        <v>1418</v>
      </c>
      <c r="R1420" s="279">
        <v>0</v>
      </c>
    </row>
    <row r="1421" spans="1:18" x14ac:dyDescent="0.25">
      <c r="A1421">
        <v>1419</v>
      </c>
      <c r="B1421">
        <f>ROUNDUP(Commercial_Industrial_Requirements[[#This Row],[Total Parking Spaces]]*0.2,0.1)</f>
        <v>284</v>
      </c>
      <c r="C1421">
        <f>ROUNDUP(Commercial_Industrial_Requirements[[#This Row],['# EV Capable Spaces]]*0.25,0.1)</f>
        <v>71</v>
      </c>
      <c r="E1421">
        <v>1419</v>
      </c>
      <c r="F1421">
        <f t="shared" si="139"/>
        <v>142</v>
      </c>
      <c r="G1421">
        <f t="shared" si="140"/>
        <v>355</v>
      </c>
      <c r="H1421">
        <v>0</v>
      </c>
      <c r="J1421">
        <v>1419</v>
      </c>
      <c r="K1421">
        <f t="shared" si="141"/>
        <v>142</v>
      </c>
      <c r="L1421">
        <f t="shared" si="142"/>
        <v>355</v>
      </c>
      <c r="M1421">
        <f t="shared" si="143"/>
        <v>71</v>
      </c>
      <c r="O1421" s="278">
        <v>1419</v>
      </c>
      <c r="P1421" s="278">
        <v>0</v>
      </c>
      <c r="Q1421" s="278">
        <f t="shared" si="138"/>
        <v>1419</v>
      </c>
      <c r="R1421" s="279">
        <v>0</v>
      </c>
    </row>
    <row r="1422" spans="1:18" x14ac:dyDescent="0.25">
      <c r="A1422">
        <v>1420</v>
      </c>
      <c r="B1422">
        <f>ROUNDUP(Commercial_Industrial_Requirements[[#This Row],[Total Parking Spaces]]*0.2,0.1)</f>
        <v>284</v>
      </c>
      <c r="C1422">
        <f>ROUNDUP(Commercial_Industrial_Requirements[[#This Row],['# EV Capable Spaces]]*0.25,0.1)</f>
        <v>71</v>
      </c>
      <c r="E1422">
        <v>1420</v>
      </c>
      <c r="F1422">
        <f t="shared" si="139"/>
        <v>142</v>
      </c>
      <c r="G1422">
        <f t="shared" si="140"/>
        <v>355</v>
      </c>
      <c r="H1422">
        <v>0</v>
      </c>
      <c r="J1422">
        <v>1420</v>
      </c>
      <c r="K1422">
        <f t="shared" si="141"/>
        <v>142</v>
      </c>
      <c r="L1422">
        <f t="shared" si="142"/>
        <v>355</v>
      </c>
      <c r="M1422">
        <f t="shared" si="143"/>
        <v>71</v>
      </c>
      <c r="O1422" s="278">
        <v>1420</v>
      </c>
      <c r="P1422" s="278">
        <v>0</v>
      </c>
      <c r="Q1422" s="278">
        <f t="shared" si="138"/>
        <v>1420</v>
      </c>
      <c r="R1422" s="279">
        <v>0</v>
      </c>
    </row>
    <row r="1423" spans="1:18" x14ac:dyDescent="0.25">
      <c r="A1423">
        <v>1421</v>
      </c>
      <c r="B1423">
        <f>ROUNDUP(Commercial_Industrial_Requirements[[#This Row],[Total Parking Spaces]]*0.2,0.1)</f>
        <v>285</v>
      </c>
      <c r="C1423">
        <f>ROUNDUP(Commercial_Industrial_Requirements[[#This Row],['# EV Capable Spaces]]*0.25,0.1)</f>
        <v>72</v>
      </c>
      <c r="E1423">
        <v>1421</v>
      </c>
      <c r="F1423">
        <f t="shared" si="139"/>
        <v>143</v>
      </c>
      <c r="G1423">
        <f t="shared" si="140"/>
        <v>356</v>
      </c>
      <c r="H1423">
        <v>0</v>
      </c>
      <c r="J1423">
        <v>1421</v>
      </c>
      <c r="K1423">
        <f t="shared" si="141"/>
        <v>143</v>
      </c>
      <c r="L1423">
        <f t="shared" si="142"/>
        <v>356</v>
      </c>
      <c r="M1423">
        <f t="shared" si="143"/>
        <v>72</v>
      </c>
      <c r="O1423" s="278">
        <v>1421</v>
      </c>
      <c r="P1423" s="278">
        <v>0</v>
      </c>
      <c r="Q1423" s="278">
        <f t="shared" si="138"/>
        <v>1421</v>
      </c>
      <c r="R1423" s="279">
        <v>0</v>
      </c>
    </row>
    <row r="1424" spans="1:18" x14ac:dyDescent="0.25">
      <c r="A1424">
        <v>1422</v>
      </c>
      <c r="B1424">
        <f>ROUNDUP(Commercial_Industrial_Requirements[[#This Row],[Total Parking Spaces]]*0.2,0.1)</f>
        <v>285</v>
      </c>
      <c r="C1424">
        <f>ROUNDUP(Commercial_Industrial_Requirements[[#This Row],['# EV Capable Spaces]]*0.25,0.1)</f>
        <v>72</v>
      </c>
      <c r="E1424">
        <v>1422</v>
      </c>
      <c r="F1424">
        <f t="shared" si="139"/>
        <v>143</v>
      </c>
      <c r="G1424">
        <f t="shared" si="140"/>
        <v>356</v>
      </c>
      <c r="H1424">
        <v>0</v>
      </c>
      <c r="J1424">
        <v>1422</v>
      </c>
      <c r="K1424">
        <f t="shared" si="141"/>
        <v>143</v>
      </c>
      <c r="L1424">
        <f t="shared" si="142"/>
        <v>356</v>
      </c>
      <c r="M1424">
        <f t="shared" si="143"/>
        <v>72</v>
      </c>
      <c r="O1424" s="278">
        <v>1422</v>
      </c>
      <c r="P1424" s="278">
        <v>0</v>
      </c>
      <c r="Q1424" s="278">
        <f t="shared" si="138"/>
        <v>1422</v>
      </c>
      <c r="R1424" s="279">
        <v>0</v>
      </c>
    </row>
    <row r="1425" spans="1:18" x14ac:dyDescent="0.25">
      <c r="A1425">
        <v>1423</v>
      </c>
      <c r="B1425">
        <f>ROUNDUP(Commercial_Industrial_Requirements[[#This Row],[Total Parking Spaces]]*0.2,0.1)</f>
        <v>285</v>
      </c>
      <c r="C1425">
        <f>ROUNDUP(Commercial_Industrial_Requirements[[#This Row],['# EV Capable Spaces]]*0.25,0.1)</f>
        <v>72</v>
      </c>
      <c r="E1425">
        <v>1423</v>
      </c>
      <c r="F1425">
        <f t="shared" si="139"/>
        <v>143</v>
      </c>
      <c r="G1425">
        <f t="shared" si="140"/>
        <v>356</v>
      </c>
      <c r="H1425">
        <v>0</v>
      </c>
      <c r="J1425">
        <v>1423</v>
      </c>
      <c r="K1425">
        <f t="shared" si="141"/>
        <v>143</v>
      </c>
      <c r="L1425">
        <f t="shared" si="142"/>
        <v>356</v>
      </c>
      <c r="M1425">
        <f t="shared" si="143"/>
        <v>72</v>
      </c>
      <c r="O1425" s="278">
        <v>1423</v>
      </c>
      <c r="P1425" s="278">
        <v>0</v>
      </c>
      <c r="Q1425" s="278">
        <f t="shared" si="138"/>
        <v>1423</v>
      </c>
      <c r="R1425" s="279">
        <v>0</v>
      </c>
    </row>
    <row r="1426" spans="1:18" x14ac:dyDescent="0.25">
      <c r="A1426">
        <v>1424</v>
      </c>
      <c r="B1426">
        <f>ROUNDUP(Commercial_Industrial_Requirements[[#This Row],[Total Parking Spaces]]*0.2,0.1)</f>
        <v>285</v>
      </c>
      <c r="C1426">
        <f>ROUNDUP(Commercial_Industrial_Requirements[[#This Row],['# EV Capable Spaces]]*0.25,0.1)</f>
        <v>72</v>
      </c>
      <c r="E1426">
        <v>1424</v>
      </c>
      <c r="F1426">
        <f t="shared" si="139"/>
        <v>143</v>
      </c>
      <c r="G1426">
        <f t="shared" si="140"/>
        <v>356</v>
      </c>
      <c r="H1426">
        <v>0</v>
      </c>
      <c r="J1426">
        <v>1424</v>
      </c>
      <c r="K1426">
        <f t="shared" si="141"/>
        <v>143</v>
      </c>
      <c r="L1426">
        <f t="shared" si="142"/>
        <v>356</v>
      </c>
      <c r="M1426">
        <f t="shared" si="143"/>
        <v>72</v>
      </c>
      <c r="O1426" s="278">
        <v>1424</v>
      </c>
      <c r="P1426" s="278">
        <v>0</v>
      </c>
      <c r="Q1426" s="278">
        <f t="shared" si="138"/>
        <v>1424</v>
      </c>
      <c r="R1426" s="279">
        <v>0</v>
      </c>
    </row>
    <row r="1427" spans="1:18" x14ac:dyDescent="0.25">
      <c r="A1427">
        <v>1425</v>
      </c>
      <c r="B1427">
        <f>ROUNDUP(Commercial_Industrial_Requirements[[#This Row],[Total Parking Spaces]]*0.2,0.1)</f>
        <v>285</v>
      </c>
      <c r="C1427">
        <f>ROUNDUP(Commercial_Industrial_Requirements[[#This Row],['# EV Capable Spaces]]*0.25,0.1)</f>
        <v>72</v>
      </c>
      <c r="E1427">
        <v>1425</v>
      </c>
      <c r="F1427">
        <f t="shared" si="139"/>
        <v>143</v>
      </c>
      <c r="G1427">
        <f t="shared" si="140"/>
        <v>357</v>
      </c>
      <c r="H1427">
        <v>0</v>
      </c>
      <c r="J1427">
        <v>1425</v>
      </c>
      <c r="K1427">
        <f t="shared" si="141"/>
        <v>143</v>
      </c>
      <c r="L1427">
        <f t="shared" si="142"/>
        <v>357</v>
      </c>
      <c r="M1427">
        <f t="shared" si="143"/>
        <v>72</v>
      </c>
      <c r="O1427" s="278">
        <v>1425</v>
      </c>
      <c r="P1427" s="278">
        <v>0</v>
      </c>
      <c r="Q1427" s="278">
        <f t="shared" ref="Q1427:Q1490" si="144">O1427</f>
        <v>1425</v>
      </c>
      <c r="R1427" s="279">
        <v>0</v>
      </c>
    </row>
    <row r="1428" spans="1:18" x14ac:dyDescent="0.25">
      <c r="A1428">
        <v>1426</v>
      </c>
      <c r="B1428">
        <f>ROUNDUP(Commercial_Industrial_Requirements[[#This Row],[Total Parking Spaces]]*0.2,0.1)</f>
        <v>286</v>
      </c>
      <c r="C1428">
        <f>ROUNDUP(Commercial_Industrial_Requirements[[#This Row],['# EV Capable Spaces]]*0.25,0.1)</f>
        <v>72</v>
      </c>
      <c r="E1428">
        <v>1426</v>
      </c>
      <c r="F1428">
        <f t="shared" si="139"/>
        <v>143</v>
      </c>
      <c r="G1428">
        <f t="shared" si="140"/>
        <v>357</v>
      </c>
      <c r="H1428">
        <v>0</v>
      </c>
      <c r="J1428">
        <v>1426</v>
      </c>
      <c r="K1428">
        <f t="shared" si="141"/>
        <v>143</v>
      </c>
      <c r="L1428">
        <f t="shared" si="142"/>
        <v>357</v>
      </c>
      <c r="M1428">
        <f t="shared" si="143"/>
        <v>72</v>
      </c>
      <c r="O1428" s="278">
        <v>1426</v>
      </c>
      <c r="P1428" s="278">
        <v>0</v>
      </c>
      <c r="Q1428" s="278">
        <f t="shared" si="144"/>
        <v>1426</v>
      </c>
      <c r="R1428" s="279">
        <v>0</v>
      </c>
    </row>
    <row r="1429" spans="1:18" x14ac:dyDescent="0.25">
      <c r="A1429">
        <v>1427</v>
      </c>
      <c r="B1429">
        <f>ROUNDUP(Commercial_Industrial_Requirements[[#This Row],[Total Parking Spaces]]*0.2,0.1)</f>
        <v>286</v>
      </c>
      <c r="C1429">
        <f>ROUNDUP(Commercial_Industrial_Requirements[[#This Row],['# EV Capable Spaces]]*0.25,0.1)</f>
        <v>72</v>
      </c>
      <c r="E1429">
        <v>1427</v>
      </c>
      <c r="F1429">
        <f t="shared" si="139"/>
        <v>143</v>
      </c>
      <c r="G1429">
        <f t="shared" si="140"/>
        <v>357</v>
      </c>
      <c r="H1429">
        <v>0</v>
      </c>
      <c r="J1429">
        <v>1427</v>
      </c>
      <c r="K1429">
        <f t="shared" si="141"/>
        <v>143</v>
      </c>
      <c r="L1429">
        <f t="shared" si="142"/>
        <v>357</v>
      </c>
      <c r="M1429">
        <f t="shared" si="143"/>
        <v>72</v>
      </c>
      <c r="O1429" s="278">
        <v>1427</v>
      </c>
      <c r="P1429" s="278">
        <v>0</v>
      </c>
      <c r="Q1429" s="278">
        <f t="shared" si="144"/>
        <v>1427</v>
      </c>
      <c r="R1429" s="279">
        <v>0</v>
      </c>
    </row>
    <row r="1430" spans="1:18" x14ac:dyDescent="0.25">
      <c r="A1430">
        <v>1428</v>
      </c>
      <c r="B1430">
        <f>ROUNDUP(Commercial_Industrial_Requirements[[#This Row],[Total Parking Spaces]]*0.2,0.1)</f>
        <v>286</v>
      </c>
      <c r="C1430">
        <f>ROUNDUP(Commercial_Industrial_Requirements[[#This Row],['# EV Capable Spaces]]*0.25,0.1)</f>
        <v>72</v>
      </c>
      <c r="E1430">
        <v>1428</v>
      </c>
      <c r="F1430">
        <f t="shared" si="139"/>
        <v>143</v>
      </c>
      <c r="G1430">
        <f t="shared" si="140"/>
        <v>357</v>
      </c>
      <c r="H1430">
        <v>0</v>
      </c>
      <c r="J1430">
        <v>1428</v>
      </c>
      <c r="K1430">
        <f t="shared" si="141"/>
        <v>143</v>
      </c>
      <c r="L1430">
        <f t="shared" si="142"/>
        <v>357</v>
      </c>
      <c r="M1430">
        <f t="shared" si="143"/>
        <v>72</v>
      </c>
      <c r="O1430" s="278">
        <v>1428</v>
      </c>
      <c r="P1430" s="278">
        <v>0</v>
      </c>
      <c r="Q1430" s="278">
        <f t="shared" si="144"/>
        <v>1428</v>
      </c>
      <c r="R1430" s="279">
        <v>0</v>
      </c>
    </row>
    <row r="1431" spans="1:18" x14ac:dyDescent="0.25">
      <c r="A1431">
        <v>1429</v>
      </c>
      <c r="B1431">
        <f>ROUNDUP(Commercial_Industrial_Requirements[[#This Row],[Total Parking Spaces]]*0.2,0.1)</f>
        <v>286</v>
      </c>
      <c r="C1431">
        <f>ROUNDUP(Commercial_Industrial_Requirements[[#This Row],['# EV Capable Spaces]]*0.25,0.1)</f>
        <v>72</v>
      </c>
      <c r="E1431">
        <v>1429</v>
      </c>
      <c r="F1431">
        <f t="shared" si="139"/>
        <v>143</v>
      </c>
      <c r="G1431">
        <f t="shared" si="140"/>
        <v>358</v>
      </c>
      <c r="H1431">
        <v>0</v>
      </c>
      <c r="J1431">
        <v>1429</v>
      </c>
      <c r="K1431">
        <f t="shared" si="141"/>
        <v>143</v>
      </c>
      <c r="L1431">
        <f t="shared" si="142"/>
        <v>358</v>
      </c>
      <c r="M1431">
        <f t="shared" si="143"/>
        <v>72</v>
      </c>
      <c r="O1431" s="278">
        <v>1429</v>
      </c>
      <c r="P1431" s="278">
        <v>0</v>
      </c>
      <c r="Q1431" s="278">
        <f t="shared" si="144"/>
        <v>1429</v>
      </c>
      <c r="R1431" s="279">
        <v>0</v>
      </c>
    </row>
    <row r="1432" spans="1:18" x14ac:dyDescent="0.25">
      <c r="A1432">
        <v>1430</v>
      </c>
      <c r="B1432">
        <f>ROUNDUP(Commercial_Industrial_Requirements[[#This Row],[Total Parking Spaces]]*0.2,0.1)</f>
        <v>286</v>
      </c>
      <c r="C1432">
        <f>ROUNDUP(Commercial_Industrial_Requirements[[#This Row],['# EV Capable Spaces]]*0.25,0.1)</f>
        <v>72</v>
      </c>
      <c r="E1432">
        <v>1430</v>
      </c>
      <c r="F1432">
        <f t="shared" si="139"/>
        <v>143</v>
      </c>
      <c r="G1432">
        <f t="shared" si="140"/>
        <v>358</v>
      </c>
      <c r="H1432">
        <v>0</v>
      </c>
      <c r="J1432">
        <v>1430</v>
      </c>
      <c r="K1432">
        <f t="shared" si="141"/>
        <v>143</v>
      </c>
      <c r="L1432">
        <f t="shared" si="142"/>
        <v>358</v>
      </c>
      <c r="M1432">
        <f t="shared" si="143"/>
        <v>72</v>
      </c>
      <c r="O1432" s="278">
        <v>1430</v>
      </c>
      <c r="P1432" s="278">
        <v>0</v>
      </c>
      <c r="Q1432" s="278">
        <f t="shared" si="144"/>
        <v>1430</v>
      </c>
      <c r="R1432" s="279">
        <v>0</v>
      </c>
    </row>
    <row r="1433" spans="1:18" x14ac:dyDescent="0.25">
      <c r="A1433">
        <v>1431</v>
      </c>
      <c r="B1433">
        <f>ROUNDUP(Commercial_Industrial_Requirements[[#This Row],[Total Parking Spaces]]*0.2,0.1)</f>
        <v>287</v>
      </c>
      <c r="C1433">
        <f>ROUNDUP(Commercial_Industrial_Requirements[[#This Row],['# EV Capable Spaces]]*0.25,0.1)</f>
        <v>72</v>
      </c>
      <c r="E1433">
        <v>1431</v>
      </c>
      <c r="F1433">
        <f t="shared" si="139"/>
        <v>144</v>
      </c>
      <c r="G1433">
        <f t="shared" si="140"/>
        <v>358</v>
      </c>
      <c r="H1433">
        <v>0</v>
      </c>
      <c r="J1433">
        <v>1431</v>
      </c>
      <c r="K1433">
        <f t="shared" si="141"/>
        <v>144</v>
      </c>
      <c r="L1433">
        <f t="shared" si="142"/>
        <v>358</v>
      </c>
      <c r="M1433">
        <f t="shared" si="143"/>
        <v>72</v>
      </c>
      <c r="O1433" s="278">
        <v>1431</v>
      </c>
      <c r="P1433" s="278">
        <v>0</v>
      </c>
      <c r="Q1433" s="278">
        <f t="shared" si="144"/>
        <v>1431</v>
      </c>
      <c r="R1433" s="279">
        <v>0</v>
      </c>
    </row>
    <row r="1434" spans="1:18" x14ac:dyDescent="0.25">
      <c r="A1434">
        <v>1432</v>
      </c>
      <c r="B1434">
        <f>ROUNDUP(Commercial_Industrial_Requirements[[#This Row],[Total Parking Spaces]]*0.2,0.1)</f>
        <v>287</v>
      </c>
      <c r="C1434">
        <f>ROUNDUP(Commercial_Industrial_Requirements[[#This Row],['# EV Capable Spaces]]*0.25,0.1)</f>
        <v>72</v>
      </c>
      <c r="E1434">
        <v>1432</v>
      </c>
      <c r="F1434">
        <f t="shared" si="139"/>
        <v>144</v>
      </c>
      <c r="G1434">
        <f t="shared" si="140"/>
        <v>358</v>
      </c>
      <c r="H1434">
        <v>0</v>
      </c>
      <c r="J1434">
        <v>1432</v>
      </c>
      <c r="K1434">
        <f t="shared" si="141"/>
        <v>144</v>
      </c>
      <c r="L1434">
        <f t="shared" si="142"/>
        <v>358</v>
      </c>
      <c r="M1434">
        <f t="shared" si="143"/>
        <v>72</v>
      </c>
      <c r="O1434" s="278">
        <v>1432</v>
      </c>
      <c r="P1434" s="278">
        <v>0</v>
      </c>
      <c r="Q1434" s="278">
        <f t="shared" si="144"/>
        <v>1432</v>
      </c>
      <c r="R1434" s="279">
        <v>0</v>
      </c>
    </row>
    <row r="1435" spans="1:18" x14ac:dyDescent="0.25">
      <c r="A1435">
        <v>1433</v>
      </c>
      <c r="B1435">
        <f>ROUNDUP(Commercial_Industrial_Requirements[[#This Row],[Total Parking Spaces]]*0.2,0.1)</f>
        <v>287</v>
      </c>
      <c r="C1435">
        <f>ROUNDUP(Commercial_Industrial_Requirements[[#This Row],['# EV Capable Spaces]]*0.25,0.1)</f>
        <v>72</v>
      </c>
      <c r="E1435">
        <v>1433</v>
      </c>
      <c r="F1435">
        <f t="shared" si="139"/>
        <v>144</v>
      </c>
      <c r="G1435">
        <f t="shared" si="140"/>
        <v>359</v>
      </c>
      <c r="H1435">
        <v>0</v>
      </c>
      <c r="J1435">
        <v>1433</v>
      </c>
      <c r="K1435">
        <f t="shared" si="141"/>
        <v>144</v>
      </c>
      <c r="L1435">
        <f t="shared" si="142"/>
        <v>359</v>
      </c>
      <c r="M1435">
        <f t="shared" si="143"/>
        <v>72</v>
      </c>
      <c r="O1435" s="278">
        <v>1433</v>
      </c>
      <c r="P1435" s="278">
        <v>0</v>
      </c>
      <c r="Q1435" s="278">
        <f t="shared" si="144"/>
        <v>1433</v>
      </c>
      <c r="R1435" s="279">
        <v>0</v>
      </c>
    </row>
    <row r="1436" spans="1:18" x14ac:dyDescent="0.25">
      <c r="A1436">
        <v>1434</v>
      </c>
      <c r="B1436">
        <f>ROUNDUP(Commercial_Industrial_Requirements[[#This Row],[Total Parking Spaces]]*0.2,0.1)</f>
        <v>287</v>
      </c>
      <c r="C1436">
        <f>ROUNDUP(Commercial_Industrial_Requirements[[#This Row],['# EV Capable Spaces]]*0.25,0.1)</f>
        <v>72</v>
      </c>
      <c r="E1436">
        <v>1434</v>
      </c>
      <c r="F1436">
        <f t="shared" si="139"/>
        <v>144</v>
      </c>
      <c r="G1436">
        <f t="shared" si="140"/>
        <v>359</v>
      </c>
      <c r="H1436">
        <v>0</v>
      </c>
      <c r="J1436">
        <v>1434</v>
      </c>
      <c r="K1436">
        <f t="shared" si="141"/>
        <v>144</v>
      </c>
      <c r="L1436">
        <f t="shared" si="142"/>
        <v>359</v>
      </c>
      <c r="M1436">
        <f t="shared" si="143"/>
        <v>72</v>
      </c>
      <c r="O1436" s="278">
        <v>1434</v>
      </c>
      <c r="P1436" s="278">
        <v>0</v>
      </c>
      <c r="Q1436" s="278">
        <f t="shared" si="144"/>
        <v>1434</v>
      </c>
      <c r="R1436" s="279">
        <v>0</v>
      </c>
    </row>
    <row r="1437" spans="1:18" x14ac:dyDescent="0.25">
      <c r="A1437">
        <v>1435</v>
      </c>
      <c r="B1437">
        <f>ROUNDUP(Commercial_Industrial_Requirements[[#This Row],[Total Parking Spaces]]*0.2,0.1)</f>
        <v>287</v>
      </c>
      <c r="C1437">
        <f>ROUNDUP(Commercial_Industrial_Requirements[[#This Row],['# EV Capable Spaces]]*0.25,0.1)</f>
        <v>72</v>
      </c>
      <c r="E1437">
        <v>1435</v>
      </c>
      <c r="F1437">
        <f t="shared" si="139"/>
        <v>144</v>
      </c>
      <c r="G1437">
        <f t="shared" si="140"/>
        <v>359</v>
      </c>
      <c r="H1437">
        <v>0</v>
      </c>
      <c r="J1437">
        <v>1435</v>
      </c>
      <c r="K1437">
        <f t="shared" si="141"/>
        <v>144</v>
      </c>
      <c r="L1437">
        <f t="shared" si="142"/>
        <v>359</v>
      </c>
      <c r="M1437">
        <f t="shared" si="143"/>
        <v>72</v>
      </c>
      <c r="O1437" s="278">
        <v>1435</v>
      </c>
      <c r="P1437" s="278">
        <v>0</v>
      </c>
      <c r="Q1437" s="278">
        <f t="shared" si="144"/>
        <v>1435</v>
      </c>
      <c r="R1437" s="279">
        <v>0</v>
      </c>
    </row>
    <row r="1438" spans="1:18" x14ac:dyDescent="0.25">
      <c r="A1438">
        <v>1436</v>
      </c>
      <c r="B1438">
        <f>ROUNDUP(Commercial_Industrial_Requirements[[#This Row],[Total Parking Spaces]]*0.2,0.1)</f>
        <v>288</v>
      </c>
      <c r="C1438">
        <f>ROUNDUP(Commercial_Industrial_Requirements[[#This Row],['# EV Capable Spaces]]*0.25,0.1)</f>
        <v>72</v>
      </c>
      <c r="E1438">
        <v>1436</v>
      </c>
      <c r="F1438">
        <f t="shared" si="139"/>
        <v>144</v>
      </c>
      <c r="G1438">
        <f t="shared" si="140"/>
        <v>359</v>
      </c>
      <c r="H1438">
        <v>0</v>
      </c>
      <c r="J1438">
        <v>1436</v>
      </c>
      <c r="K1438">
        <f t="shared" si="141"/>
        <v>144</v>
      </c>
      <c r="L1438">
        <f t="shared" si="142"/>
        <v>359</v>
      </c>
      <c r="M1438">
        <f t="shared" si="143"/>
        <v>72</v>
      </c>
      <c r="O1438" s="278">
        <v>1436</v>
      </c>
      <c r="P1438" s="278">
        <v>0</v>
      </c>
      <c r="Q1438" s="278">
        <f t="shared" si="144"/>
        <v>1436</v>
      </c>
      <c r="R1438" s="279">
        <v>0</v>
      </c>
    </row>
    <row r="1439" spans="1:18" x14ac:dyDescent="0.25">
      <c r="A1439">
        <v>1437</v>
      </c>
      <c r="B1439">
        <f>ROUNDUP(Commercial_Industrial_Requirements[[#This Row],[Total Parking Spaces]]*0.2,0.1)</f>
        <v>288</v>
      </c>
      <c r="C1439">
        <f>ROUNDUP(Commercial_Industrial_Requirements[[#This Row],['# EV Capable Spaces]]*0.25,0.1)</f>
        <v>72</v>
      </c>
      <c r="E1439">
        <v>1437</v>
      </c>
      <c r="F1439">
        <f t="shared" si="139"/>
        <v>144</v>
      </c>
      <c r="G1439">
        <f t="shared" si="140"/>
        <v>360</v>
      </c>
      <c r="H1439">
        <v>0</v>
      </c>
      <c r="J1439">
        <v>1437</v>
      </c>
      <c r="K1439">
        <f t="shared" si="141"/>
        <v>144</v>
      </c>
      <c r="L1439">
        <f t="shared" si="142"/>
        <v>360</v>
      </c>
      <c r="M1439">
        <f t="shared" si="143"/>
        <v>72</v>
      </c>
      <c r="O1439" s="278">
        <v>1437</v>
      </c>
      <c r="P1439" s="278">
        <v>0</v>
      </c>
      <c r="Q1439" s="278">
        <f t="shared" si="144"/>
        <v>1437</v>
      </c>
      <c r="R1439" s="279">
        <v>0</v>
      </c>
    </row>
    <row r="1440" spans="1:18" x14ac:dyDescent="0.25">
      <c r="A1440">
        <v>1438</v>
      </c>
      <c r="B1440">
        <f>ROUNDUP(Commercial_Industrial_Requirements[[#This Row],[Total Parking Spaces]]*0.2,0.1)</f>
        <v>288</v>
      </c>
      <c r="C1440">
        <f>ROUNDUP(Commercial_Industrial_Requirements[[#This Row],['# EV Capable Spaces]]*0.25,0.1)</f>
        <v>72</v>
      </c>
      <c r="E1440">
        <v>1438</v>
      </c>
      <c r="F1440">
        <f t="shared" si="139"/>
        <v>144</v>
      </c>
      <c r="G1440">
        <f t="shared" si="140"/>
        <v>360</v>
      </c>
      <c r="H1440">
        <v>0</v>
      </c>
      <c r="J1440">
        <v>1438</v>
      </c>
      <c r="K1440">
        <f t="shared" si="141"/>
        <v>144</v>
      </c>
      <c r="L1440">
        <f t="shared" si="142"/>
        <v>360</v>
      </c>
      <c r="M1440">
        <f t="shared" si="143"/>
        <v>72</v>
      </c>
      <c r="O1440" s="278">
        <v>1438</v>
      </c>
      <c r="P1440" s="278">
        <v>0</v>
      </c>
      <c r="Q1440" s="278">
        <f t="shared" si="144"/>
        <v>1438</v>
      </c>
      <c r="R1440" s="279">
        <v>0</v>
      </c>
    </row>
    <row r="1441" spans="1:18" x14ac:dyDescent="0.25">
      <c r="A1441">
        <v>1439</v>
      </c>
      <c r="B1441">
        <f>ROUNDUP(Commercial_Industrial_Requirements[[#This Row],[Total Parking Spaces]]*0.2,0.1)</f>
        <v>288</v>
      </c>
      <c r="C1441">
        <f>ROUNDUP(Commercial_Industrial_Requirements[[#This Row],['# EV Capable Spaces]]*0.25,0.1)</f>
        <v>72</v>
      </c>
      <c r="E1441">
        <v>1439</v>
      </c>
      <c r="F1441">
        <f t="shared" si="139"/>
        <v>144</v>
      </c>
      <c r="G1441">
        <f t="shared" si="140"/>
        <v>360</v>
      </c>
      <c r="H1441">
        <v>0</v>
      </c>
      <c r="J1441">
        <v>1439</v>
      </c>
      <c r="K1441">
        <f t="shared" si="141"/>
        <v>144</v>
      </c>
      <c r="L1441">
        <f t="shared" si="142"/>
        <v>360</v>
      </c>
      <c r="M1441">
        <f t="shared" si="143"/>
        <v>72</v>
      </c>
      <c r="O1441" s="278">
        <v>1439</v>
      </c>
      <c r="P1441" s="278">
        <v>0</v>
      </c>
      <c r="Q1441" s="278">
        <f t="shared" si="144"/>
        <v>1439</v>
      </c>
      <c r="R1441" s="279">
        <v>0</v>
      </c>
    </row>
    <row r="1442" spans="1:18" x14ac:dyDescent="0.25">
      <c r="A1442">
        <v>1440</v>
      </c>
      <c r="B1442">
        <f>ROUNDUP(Commercial_Industrial_Requirements[[#This Row],[Total Parking Spaces]]*0.2,0.1)</f>
        <v>288</v>
      </c>
      <c r="C1442">
        <f>ROUNDUP(Commercial_Industrial_Requirements[[#This Row],['# EV Capable Spaces]]*0.25,0.1)</f>
        <v>72</v>
      </c>
      <c r="E1442">
        <v>1440</v>
      </c>
      <c r="F1442">
        <f t="shared" si="139"/>
        <v>144</v>
      </c>
      <c r="G1442">
        <f t="shared" si="140"/>
        <v>360</v>
      </c>
      <c r="H1442">
        <v>0</v>
      </c>
      <c r="J1442">
        <v>1440</v>
      </c>
      <c r="K1442">
        <f t="shared" si="141"/>
        <v>144</v>
      </c>
      <c r="L1442">
        <f t="shared" si="142"/>
        <v>360</v>
      </c>
      <c r="M1442">
        <f t="shared" si="143"/>
        <v>72</v>
      </c>
      <c r="O1442" s="278">
        <v>1440</v>
      </c>
      <c r="P1442" s="278">
        <v>0</v>
      </c>
      <c r="Q1442" s="278">
        <f t="shared" si="144"/>
        <v>1440</v>
      </c>
      <c r="R1442" s="279">
        <v>0</v>
      </c>
    </row>
    <row r="1443" spans="1:18" x14ac:dyDescent="0.25">
      <c r="A1443">
        <v>1441</v>
      </c>
      <c r="B1443">
        <f>ROUNDUP(Commercial_Industrial_Requirements[[#This Row],[Total Parking Spaces]]*0.2,0.1)</f>
        <v>289</v>
      </c>
      <c r="C1443">
        <f>ROUNDUP(Commercial_Industrial_Requirements[[#This Row],['# EV Capable Spaces]]*0.25,0.1)</f>
        <v>73</v>
      </c>
      <c r="E1443">
        <v>1441</v>
      </c>
      <c r="F1443">
        <f t="shared" si="139"/>
        <v>145</v>
      </c>
      <c r="G1443">
        <f t="shared" si="140"/>
        <v>361</v>
      </c>
      <c r="H1443">
        <v>0</v>
      </c>
      <c r="J1443">
        <v>1441</v>
      </c>
      <c r="K1443">
        <f t="shared" si="141"/>
        <v>145</v>
      </c>
      <c r="L1443">
        <f t="shared" si="142"/>
        <v>361</v>
      </c>
      <c r="M1443">
        <f t="shared" si="143"/>
        <v>73</v>
      </c>
      <c r="O1443" s="278">
        <v>1441</v>
      </c>
      <c r="P1443" s="278">
        <v>0</v>
      </c>
      <c r="Q1443" s="278">
        <f t="shared" si="144"/>
        <v>1441</v>
      </c>
      <c r="R1443" s="279">
        <v>0</v>
      </c>
    </row>
    <row r="1444" spans="1:18" x14ac:dyDescent="0.25">
      <c r="A1444">
        <v>1442</v>
      </c>
      <c r="B1444">
        <f>ROUNDUP(Commercial_Industrial_Requirements[[#This Row],[Total Parking Spaces]]*0.2,0.1)</f>
        <v>289</v>
      </c>
      <c r="C1444">
        <f>ROUNDUP(Commercial_Industrial_Requirements[[#This Row],['# EV Capable Spaces]]*0.25,0.1)</f>
        <v>73</v>
      </c>
      <c r="E1444">
        <v>1442</v>
      </c>
      <c r="F1444">
        <f t="shared" si="139"/>
        <v>145</v>
      </c>
      <c r="G1444">
        <f t="shared" si="140"/>
        <v>361</v>
      </c>
      <c r="H1444">
        <v>0</v>
      </c>
      <c r="J1444">
        <v>1442</v>
      </c>
      <c r="K1444">
        <f t="shared" si="141"/>
        <v>145</v>
      </c>
      <c r="L1444">
        <f t="shared" si="142"/>
        <v>361</v>
      </c>
      <c r="M1444">
        <f t="shared" si="143"/>
        <v>73</v>
      </c>
      <c r="O1444" s="278">
        <v>1442</v>
      </c>
      <c r="P1444" s="278">
        <v>0</v>
      </c>
      <c r="Q1444" s="278">
        <f t="shared" si="144"/>
        <v>1442</v>
      </c>
      <c r="R1444" s="279">
        <v>0</v>
      </c>
    </row>
    <row r="1445" spans="1:18" x14ac:dyDescent="0.25">
      <c r="A1445">
        <v>1443</v>
      </c>
      <c r="B1445">
        <f>ROUNDUP(Commercial_Industrial_Requirements[[#This Row],[Total Parking Spaces]]*0.2,0.1)</f>
        <v>289</v>
      </c>
      <c r="C1445">
        <f>ROUNDUP(Commercial_Industrial_Requirements[[#This Row],['# EV Capable Spaces]]*0.25,0.1)</f>
        <v>73</v>
      </c>
      <c r="E1445">
        <v>1443</v>
      </c>
      <c r="F1445">
        <f t="shared" si="139"/>
        <v>145</v>
      </c>
      <c r="G1445">
        <f t="shared" si="140"/>
        <v>361</v>
      </c>
      <c r="H1445">
        <v>0</v>
      </c>
      <c r="J1445">
        <v>1443</v>
      </c>
      <c r="K1445">
        <f t="shared" si="141"/>
        <v>145</v>
      </c>
      <c r="L1445">
        <f t="shared" si="142"/>
        <v>361</v>
      </c>
      <c r="M1445">
        <f t="shared" si="143"/>
        <v>73</v>
      </c>
      <c r="O1445" s="278">
        <v>1443</v>
      </c>
      <c r="P1445" s="278">
        <v>0</v>
      </c>
      <c r="Q1445" s="278">
        <f t="shared" si="144"/>
        <v>1443</v>
      </c>
      <c r="R1445" s="279">
        <v>0</v>
      </c>
    </row>
    <row r="1446" spans="1:18" x14ac:dyDescent="0.25">
      <c r="A1446">
        <v>1444</v>
      </c>
      <c r="B1446">
        <f>ROUNDUP(Commercial_Industrial_Requirements[[#This Row],[Total Parking Spaces]]*0.2,0.1)</f>
        <v>289</v>
      </c>
      <c r="C1446">
        <f>ROUNDUP(Commercial_Industrial_Requirements[[#This Row],['# EV Capable Spaces]]*0.25,0.1)</f>
        <v>73</v>
      </c>
      <c r="E1446">
        <v>1444</v>
      </c>
      <c r="F1446">
        <f t="shared" si="139"/>
        <v>145</v>
      </c>
      <c r="G1446">
        <f t="shared" si="140"/>
        <v>361</v>
      </c>
      <c r="H1446">
        <v>0</v>
      </c>
      <c r="J1446">
        <v>1444</v>
      </c>
      <c r="K1446">
        <f t="shared" si="141"/>
        <v>145</v>
      </c>
      <c r="L1446">
        <f t="shared" si="142"/>
        <v>361</v>
      </c>
      <c r="M1446">
        <f t="shared" si="143"/>
        <v>73</v>
      </c>
      <c r="O1446" s="278">
        <v>1444</v>
      </c>
      <c r="P1446" s="278">
        <v>0</v>
      </c>
      <c r="Q1446" s="278">
        <f t="shared" si="144"/>
        <v>1444</v>
      </c>
      <c r="R1446" s="279">
        <v>0</v>
      </c>
    </row>
    <row r="1447" spans="1:18" x14ac:dyDescent="0.25">
      <c r="A1447">
        <v>1445</v>
      </c>
      <c r="B1447">
        <f>ROUNDUP(Commercial_Industrial_Requirements[[#This Row],[Total Parking Spaces]]*0.2,0.1)</f>
        <v>289</v>
      </c>
      <c r="C1447">
        <f>ROUNDUP(Commercial_Industrial_Requirements[[#This Row],['# EV Capable Spaces]]*0.25,0.1)</f>
        <v>73</v>
      </c>
      <c r="E1447">
        <v>1445</v>
      </c>
      <c r="F1447">
        <f t="shared" si="139"/>
        <v>145</v>
      </c>
      <c r="G1447">
        <f t="shared" si="140"/>
        <v>362</v>
      </c>
      <c r="H1447">
        <v>0</v>
      </c>
      <c r="J1447">
        <v>1445</v>
      </c>
      <c r="K1447">
        <f t="shared" si="141"/>
        <v>145</v>
      </c>
      <c r="L1447">
        <f t="shared" si="142"/>
        <v>362</v>
      </c>
      <c r="M1447">
        <f t="shared" si="143"/>
        <v>73</v>
      </c>
      <c r="O1447" s="278">
        <v>1445</v>
      </c>
      <c r="P1447" s="278">
        <v>0</v>
      </c>
      <c r="Q1447" s="278">
        <f t="shared" si="144"/>
        <v>1445</v>
      </c>
      <c r="R1447" s="279">
        <v>0</v>
      </c>
    </row>
    <row r="1448" spans="1:18" x14ac:dyDescent="0.25">
      <c r="A1448">
        <v>1446</v>
      </c>
      <c r="B1448">
        <f>ROUNDUP(Commercial_Industrial_Requirements[[#This Row],[Total Parking Spaces]]*0.2,0.1)</f>
        <v>290</v>
      </c>
      <c r="C1448">
        <f>ROUNDUP(Commercial_Industrial_Requirements[[#This Row],['# EV Capable Spaces]]*0.25,0.1)</f>
        <v>73</v>
      </c>
      <c r="E1448">
        <v>1446</v>
      </c>
      <c r="F1448">
        <f t="shared" si="139"/>
        <v>145</v>
      </c>
      <c r="G1448">
        <f t="shared" si="140"/>
        <v>362</v>
      </c>
      <c r="H1448">
        <v>0</v>
      </c>
      <c r="J1448">
        <v>1446</v>
      </c>
      <c r="K1448">
        <f t="shared" si="141"/>
        <v>145</v>
      </c>
      <c r="L1448">
        <f t="shared" si="142"/>
        <v>362</v>
      </c>
      <c r="M1448">
        <f t="shared" si="143"/>
        <v>73</v>
      </c>
      <c r="O1448" s="278">
        <v>1446</v>
      </c>
      <c r="P1448" s="278">
        <v>0</v>
      </c>
      <c r="Q1448" s="278">
        <f t="shared" si="144"/>
        <v>1446</v>
      </c>
      <c r="R1448" s="279">
        <v>0</v>
      </c>
    </row>
    <row r="1449" spans="1:18" x14ac:dyDescent="0.25">
      <c r="A1449">
        <v>1447</v>
      </c>
      <c r="B1449">
        <f>ROUNDUP(Commercial_Industrial_Requirements[[#This Row],[Total Parking Spaces]]*0.2,0.1)</f>
        <v>290</v>
      </c>
      <c r="C1449">
        <f>ROUNDUP(Commercial_Industrial_Requirements[[#This Row],['# EV Capable Spaces]]*0.25,0.1)</f>
        <v>73</v>
      </c>
      <c r="E1449">
        <v>1447</v>
      </c>
      <c r="F1449">
        <f t="shared" si="139"/>
        <v>145</v>
      </c>
      <c r="G1449">
        <f t="shared" si="140"/>
        <v>362</v>
      </c>
      <c r="H1449">
        <v>0</v>
      </c>
      <c r="J1449">
        <v>1447</v>
      </c>
      <c r="K1449">
        <f t="shared" si="141"/>
        <v>145</v>
      </c>
      <c r="L1449">
        <f t="shared" si="142"/>
        <v>362</v>
      </c>
      <c r="M1449">
        <f t="shared" si="143"/>
        <v>73</v>
      </c>
      <c r="O1449" s="278">
        <v>1447</v>
      </c>
      <c r="P1449" s="278">
        <v>0</v>
      </c>
      <c r="Q1449" s="278">
        <f t="shared" si="144"/>
        <v>1447</v>
      </c>
      <c r="R1449" s="279">
        <v>0</v>
      </c>
    </row>
    <row r="1450" spans="1:18" x14ac:dyDescent="0.25">
      <c r="A1450">
        <v>1448</v>
      </c>
      <c r="B1450">
        <f>ROUNDUP(Commercial_Industrial_Requirements[[#This Row],[Total Parking Spaces]]*0.2,0.1)</f>
        <v>290</v>
      </c>
      <c r="C1450">
        <f>ROUNDUP(Commercial_Industrial_Requirements[[#This Row],['# EV Capable Spaces]]*0.25,0.1)</f>
        <v>73</v>
      </c>
      <c r="E1450">
        <v>1448</v>
      </c>
      <c r="F1450">
        <f t="shared" si="139"/>
        <v>145</v>
      </c>
      <c r="G1450">
        <f t="shared" si="140"/>
        <v>362</v>
      </c>
      <c r="H1450">
        <v>0</v>
      </c>
      <c r="J1450">
        <v>1448</v>
      </c>
      <c r="K1450">
        <f t="shared" si="141"/>
        <v>145</v>
      </c>
      <c r="L1450">
        <f t="shared" si="142"/>
        <v>362</v>
      </c>
      <c r="M1450">
        <f t="shared" si="143"/>
        <v>73</v>
      </c>
      <c r="O1450" s="278">
        <v>1448</v>
      </c>
      <c r="P1450" s="278">
        <v>0</v>
      </c>
      <c r="Q1450" s="278">
        <f t="shared" si="144"/>
        <v>1448</v>
      </c>
      <c r="R1450" s="279">
        <v>0</v>
      </c>
    </row>
    <row r="1451" spans="1:18" x14ac:dyDescent="0.25">
      <c r="A1451">
        <v>1449</v>
      </c>
      <c r="B1451">
        <f>ROUNDUP(Commercial_Industrial_Requirements[[#This Row],[Total Parking Spaces]]*0.2,0.1)</f>
        <v>290</v>
      </c>
      <c r="C1451">
        <f>ROUNDUP(Commercial_Industrial_Requirements[[#This Row],['# EV Capable Spaces]]*0.25,0.1)</f>
        <v>73</v>
      </c>
      <c r="E1451">
        <v>1449</v>
      </c>
      <c r="F1451">
        <f t="shared" si="139"/>
        <v>145</v>
      </c>
      <c r="G1451">
        <f t="shared" si="140"/>
        <v>363</v>
      </c>
      <c r="H1451">
        <v>0</v>
      </c>
      <c r="J1451">
        <v>1449</v>
      </c>
      <c r="K1451">
        <f t="shared" si="141"/>
        <v>145</v>
      </c>
      <c r="L1451">
        <f t="shared" si="142"/>
        <v>363</v>
      </c>
      <c r="M1451">
        <f t="shared" si="143"/>
        <v>73</v>
      </c>
      <c r="O1451" s="278">
        <v>1449</v>
      </c>
      <c r="P1451" s="278">
        <v>0</v>
      </c>
      <c r="Q1451" s="278">
        <f t="shared" si="144"/>
        <v>1449</v>
      </c>
      <c r="R1451" s="279">
        <v>0</v>
      </c>
    </row>
    <row r="1452" spans="1:18" x14ac:dyDescent="0.25">
      <c r="A1452">
        <v>1450</v>
      </c>
      <c r="B1452">
        <f>ROUNDUP(Commercial_Industrial_Requirements[[#This Row],[Total Parking Spaces]]*0.2,0.1)</f>
        <v>290</v>
      </c>
      <c r="C1452">
        <f>ROUNDUP(Commercial_Industrial_Requirements[[#This Row],['# EV Capable Spaces]]*0.25,0.1)</f>
        <v>73</v>
      </c>
      <c r="E1452">
        <v>1450</v>
      </c>
      <c r="F1452">
        <f t="shared" si="139"/>
        <v>145</v>
      </c>
      <c r="G1452">
        <f t="shared" si="140"/>
        <v>363</v>
      </c>
      <c r="H1452">
        <v>0</v>
      </c>
      <c r="J1452">
        <v>1450</v>
      </c>
      <c r="K1452">
        <f t="shared" si="141"/>
        <v>145</v>
      </c>
      <c r="L1452">
        <f t="shared" si="142"/>
        <v>363</v>
      </c>
      <c r="M1452">
        <f t="shared" si="143"/>
        <v>73</v>
      </c>
      <c r="O1452" s="278">
        <v>1450</v>
      </c>
      <c r="P1452" s="278">
        <v>0</v>
      </c>
      <c r="Q1452" s="278">
        <f t="shared" si="144"/>
        <v>1450</v>
      </c>
      <c r="R1452" s="279">
        <v>0</v>
      </c>
    </row>
    <row r="1453" spans="1:18" x14ac:dyDescent="0.25">
      <c r="A1453">
        <v>1451</v>
      </c>
      <c r="B1453">
        <f>ROUNDUP(Commercial_Industrial_Requirements[[#This Row],[Total Parking Spaces]]*0.2,0.1)</f>
        <v>291</v>
      </c>
      <c r="C1453">
        <f>ROUNDUP(Commercial_Industrial_Requirements[[#This Row],['# EV Capable Spaces]]*0.25,0.1)</f>
        <v>73</v>
      </c>
      <c r="E1453">
        <v>1451</v>
      </c>
      <c r="F1453">
        <f t="shared" ref="F1453:F1516" si="145">ROUNDUP(E1453*0.1,0.1)</f>
        <v>146</v>
      </c>
      <c r="G1453">
        <f t="shared" ref="G1453:G1516" si="146">ROUNDUP(E1453*0.25,0.1)</f>
        <v>363</v>
      </c>
      <c r="H1453">
        <v>0</v>
      </c>
      <c r="J1453">
        <v>1451</v>
      </c>
      <c r="K1453">
        <f t="shared" si="141"/>
        <v>146</v>
      </c>
      <c r="L1453">
        <f t="shared" si="142"/>
        <v>363</v>
      </c>
      <c r="M1453">
        <f t="shared" si="143"/>
        <v>73</v>
      </c>
      <c r="O1453" s="278">
        <v>1451</v>
      </c>
      <c r="P1453" s="278">
        <v>0</v>
      </c>
      <c r="Q1453" s="278">
        <f t="shared" si="144"/>
        <v>1451</v>
      </c>
      <c r="R1453" s="279">
        <v>0</v>
      </c>
    </row>
    <row r="1454" spans="1:18" x14ac:dyDescent="0.25">
      <c r="A1454">
        <v>1452</v>
      </c>
      <c r="B1454">
        <f>ROUNDUP(Commercial_Industrial_Requirements[[#This Row],[Total Parking Spaces]]*0.2,0.1)</f>
        <v>291</v>
      </c>
      <c r="C1454">
        <f>ROUNDUP(Commercial_Industrial_Requirements[[#This Row],['# EV Capable Spaces]]*0.25,0.1)</f>
        <v>73</v>
      </c>
      <c r="E1454">
        <v>1452</v>
      </c>
      <c r="F1454">
        <f t="shared" si="145"/>
        <v>146</v>
      </c>
      <c r="G1454">
        <f t="shared" si="146"/>
        <v>363</v>
      </c>
      <c r="H1454">
        <v>0</v>
      </c>
      <c r="J1454">
        <v>1452</v>
      </c>
      <c r="K1454">
        <f t="shared" si="141"/>
        <v>146</v>
      </c>
      <c r="L1454">
        <f t="shared" si="142"/>
        <v>363</v>
      </c>
      <c r="M1454">
        <f t="shared" si="143"/>
        <v>73</v>
      </c>
      <c r="O1454" s="278">
        <v>1452</v>
      </c>
      <c r="P1454" s="278">
        <v>0</v>
      </c>
      <c r="Q1454" s="278">
        <f t="shared" si="144"/>
        <v>1452</v>
      </c>
      <c r="R1454" s="279">
        <v>0</v>
      </c>
    </row>
    <row r="1455" spans="1:18" x14ac:dyDescent="0.25">
      <c r="A1455">
        <v>1453</v>
      </c>
      <c r="B1455">
        <f>ROUNDUP(Commercial_Industrial_Requirements[[#This Row],[Total Parking Spaces]]*0.2,0.1)</f>
        <v>291</v>
      </c>
      <c r="C1455">
        <f>ROUNDUP(Commercial_Industrial_Requirements[[#This Row],['# EV Capable Spaces]]*0.25,0.1)</f>
        <v>73</v>
      </c>
      <c r="E1455">
        <v>1453</v>
      </c>
      <c r="F1455">
        <f t="shared" si="145"/>
        <v>146</v>
      </c>
      <c r="G1455">
        <f t="shared" si="146"/>
        <v>364</v>
      </c>
      <c r="H1455">
        <v>0</v>
      </c>
      <c r="J1455">
        <v>1453</v>
      </c>
      <c r="K1455">
        <f t="shared" si="141"/>
        <v>146</v>
      </c>
      <c r="L1455">
        <f t="shared" si="142"/>
        <v>364</v>
      </c>
      <c r="M1455">
        <f t="shared" si="143"/>
        <v>73</v>
      </c>
      <c r="O1455" s="278">
        <v>1453</v>
      </c>
      <c r="P1455" s="278">
        <v>0</v>
      </c>
      <c r="Q1455" s="278">
        <f t="shared" si="144"/>
        <v>1453</v>
      </c>
      <c r="R1455" s="279">
        <v>0</v>
      </c>
    </row>
    <row r="1456" spans="1:18" x14ac:dyDescent="0.25">
      <c r="A1456">
        <v>1454</v>
      </c>
      <c r="B1456">
        <f>ROUNDUP(Commercial_Industrial_Requirements[[#This Row],[Total Parking Spaces]]*0.2,0.1)</f>
        <v>291</v>
      </c>
      <c r="C1456">
        <f>ROUNDUP(Commercial_Industrial_Requirements[[#This Row],['# EV Capable Spaces]]*0.25,0.1)</f>
        <v>73</v>
      </c>
      <c r="E1456">
        <v>1454</v>
      </c>
      <c r="F1456">
        <f t="shared" si="145"/>
        <v>146</v>
      </c>
      <c r="G1456">
        <f t="shared" si="146"/>
        <v>364</v>
      </c>
      <c r="H1456">
        <v>0</v>
      </c>
      <c r="J1456">
        <v>1454</v>
      </c>
      <c r="K1456">
        <f t="shared" si="141"/>
        <v>146</v>
      </c>
      <c r="L1456">
        <f t="shared" si="142"/>
        <v>364</v>
      </c>
      <c r="M1456">
        <f t="shared" si="143"/>
        <v>73</v>
      </c>
      <c r="O1456" s="278">
        <v>1454</v>
      </c>
      <c r="P1456" s="278">
        <v>0</v>
      </c>
      <c r="Q1456" s="278">
        <f t="shared" si="144"/>
        <v>1454</v>
      </c>
      <c r="R1456" s="279">
        <v>0</v>
      </c>
    </row>
    <row r="1457" spans="1:18" x14ac:dyDescent="0.25">
      <c r="A1457">
        <v>1455</v>
      </c>
      <c r="B1457">
        <f>ROUNDUP(Commercial_Industrial_Requirements[[#This Row],[Total Parking Spaces]]*0.2,0.1)</f>
        <v>291</v>
      </c>
      <c r="C1457">
        <f>ROUNDUP(Commercial_Industrial_Requirements[[#This Row],['# EV Capable Spaces]]*0.25,0.1)</f>
        <v>73</v>
      </c>
      <c r="E1457">
        <v>1455</v>
      </c>
      <c r="F1457">
        <f t="shared" si="145"/>
        <v>146</v>
      </c>
      <c r="G1457">
        <f t="shared" si="146"/>
        <v>364</v>
      </c>
      <c r="H1457">
        <v>0</v>
      </c>
      <c r="J1457">
        <v>1455</v>
      </c>
      <c r="K1457">
        <f t="shared" si="141"/>
        <v>146</v>
      </c>
      <c r="L1457">
        <f t="shared" si="142"/>
        <v>364</v>
      </c>
      <c r="M1457">
        <f t="shared" si="143"/>
        <v>73</v>
      </c>
      <c r="O1457" s="278">
        <v>1455</v>
      </c>
      <c r="P1457" s="278">
        <v>0</v>
      </c>
      <c r="Q1457" s="278">
        <f t="shared" si="144"/>
        <v>1455</v>
      </c>
      <c r="R1457" s="279">
        <v>0</v>
      </c>
    </row>
    <row r="1458" spans="1:18" x14ac:dyDescent="0.25">
      <c r="A1458">
        <v>1456</v>
      </c>
      <c r="B1458">
        <f>ROUNDUP(Commercial_Industrial_Requirements[[#This Row],[Total Parking Spaces]]*0.2,0.1)</f>
        <v>292</v>
      </c>
      <c r="C1458">
        <f>ROUNDUP(Commercial_Industrial_Requirements[[#This Row],['# EV Capable Spaces]]*0.25,0.1)</f>
        <v>73</v>
      </c>
      <c r="E1458">
        <v>1456</v>
      </c>
      <c r="F1458">
        <f t="shared" si="145"/>
        <v>146</v>
      </c>
      <c r="G1458">
        <f t="shared" si="146"/>
        <v>364</v>
      </c>
      <c r="H1458">
        <v>0</v>
      </c>
      <c r="J1458">
        <v>1456</v>
      </c>
      <c r="K1458">
        <f t="shared" si="141"/>
        <v>146</v>
      </c>
      <c r="L1458">
        <f t="shared" si="142"/>
        <v>364</v>
      </c>
      <c r="M1458">
        <f t="shared" si="143"/>
        <v>73</v>
      </c>
      <c r="O1458" s="278">
        <v>1456</v>
      </c>
      <c r="P1458" s="278">
        <v>0</v>
      </c>
      <c r="Q1458" s="278">
        <f t="shared" si="144"/>
        <v>1456</v>
      </c>
      <c r="R1458" s="279">
        <v>0</v>
      </c>
    </row>
    <row r="1459" spans="1:18" x14ac:dyDescent="0.25">
      <c r="A1459">
        <v>1457</v>
      </c>
      <c r="B1459">
        <f>ROUNDUP(Commercial_Industrial_Requirements[[#This Row],[Total Parking Spaces]]*0.2,0.1)</f>
        <v>292</v>
      </c>
      <c r="C1459">
        <f>ROUNDUP(Commercial_Industrial_Requirements[[#This Row],['# EV Capable Spaces]]*0.25,0.1)</f>
        <v>73</v>
      </c>
      <c r="E1459">
        <v>1457</v>
      </c>
      <c r="F1459">
        <f t="shared" si="145"/>
        <v>146</v>
      </c>
      <c r="G1459">
        <f t="shared" si="146"/>
        <v>365</v>
      </c>
      <c r="H1459">
        <v>0</v>
      </c>
      <c r="J1459">
        <v>1457</v>
      </c>
      <c r="K1459">
        <f t="shared" si="141"/>
        <v>146</v>
      </c>
      <c r="L1459">
        <f t="shared" si="142"/>
        <v>365</v>
      </c>
      <c r="M1459">
        <f t="shared" si="143"/>
        <v>73</v>
      </c>
      <c r="O1459" s="278">
        <v>1457</v>
      </c>
      <c r="P1459" s="278">
        <v>0</v>
      </c>
      <c r="Q1459" s="278">
        <f t="shared" si="144"/>
        <v>1457</v>
      </c>
      <c r="R1459" s="279">
        <v>0</v>
      </c>
    </row>
    <row r="1460" spans="1:18" x14ac:dyDescent="0.25">
      <c r="A1460">
        <v>1458</v>
      </c>
      <c r="B1460">
        <f>ROUNDUP(Commercial_Industrial_Requirements[[#This Row],[Total Parking Spaces]]*0.2,0.1)</f>
        <v>292</v>
      </c>
      <c r="C1460">
        <f>ROUNDUP(Commercial_Industrial_Requirements[[#This Row],['# EV Capable Spaces]]*0.25,0.1)</f>
        <v>73</v>
      </c>
      <c r="E1460">
        <v>1458</v>
      </c>
      <c r="F1460">
        <f t="shared" si="145"/>
        <v>146</v>
      </c>
      <c r="G1460">
        <f t="shared" si="146"/>
        <v>365</v>
      </c>
      <c r="H1460">
        <v>0</v>
      </c>
      <c r="J1460">
        <v>1458</v>
      </c>
      <c r="K1460">
        <f t="shared" si="141"/>
        <v>146</v>
      </c>
      <c r="L1460">
        <f t="shared" si="142"/>
        <v>365</v>
      </c>
      <c r="M1460">
        <f t="shared" si="143"/>
        <v>73</v>
      </c>
      <c r="O1460" s="278">
        <v>1458</v>
      </c>
      <c r="P1460" s="278">
        <v>0</v>
      </c>
      <c r="Q1460" s="278">
        <f t="shared" si="144"/>
        <v>1458</v>
      </c>
      <c r="R1460" s="279">
        <v>0</v>
      </c>
    </row>
    <row r="1461" spans="1:18" x14ac:dyDescent="0.25">
      <c r="A1461">
        <v>1459</v>
      </c>
      <c r="B1461">
        <f>ROUNDUP(Commercial_Industrial_Requirements[[#This Row],[Total Parking Spaces]]*0.2,0.1)</f>
        <v>292</v>
      </c>
      <c r="C1461">
        <f>ROUNDUP(Commercial_Industrial_Requirements[[#This Row],['# EV Capable Spaces]]*0.25,0.1)</f>
        <v>73</v>
      </c>
      <c r="E1461">
        <v>1459</v>
      </c>
      <c r="F1461">
        <f t="shared" si="145"/>
        <v>146</v>
      </c>
      <c r="G1461">
        <f t="shared" si="146"/>
        <v>365</v>
      </c>
      <c r="H1461">
        <v>0</v>
      </c>
      <c r="J1461">
        <v>1459</v>
      </c>
      <c r="K1461">
        <f t="shared" si="141"/>
        <v>146</v>
      </c>
      <c r="L1461">
        <f t="shared" si="142"/>
        <v>365</v>
      </c>
      <c r="M1461">
        <f t="shared" si="143"/>
        <v>73</v>
      </c>
      <c r="O1461" s="278">
        <v>1459</v>
      </c>
      <c r="P1461" s="278">
        <v>0</v>
      </c>
      <c r="Q1461" s="278">
        <f t="shared" si="144"/>
        <v>1459</v>
      </c>
      <c r="R1461" s="279">
        <v>0</v>
      </c>
    </row>
    <row r="1462" spans="1:18" x14ac:dyDescent="0.25">
      <c r="A1462">
        <v>1460</v>
      </c>
      <c r="B1462">
        <f>ROUNDUP(Commercial_Industrial_Requirements[[#This Row],[Total Parking Spaces]]*0.2,0.1)</f>
        <v>292</v>
      </c>
      <c r="C1462">
        <f>ROUNDUP(Commercial_Industrial_Requirements[[#This Row],['# EV Capable Spaces]]*0.25,0.1)</f>
        <v>73</v>
      </c>
      <c r="E1462">
        <v>1460</v>
      </c>
      <c r="F1462">
        <f t="shared" si="145"/>
        <v>146</v>
      </c>
      <c r="G1462">
        <f t="shared" si="146"/>
        <v>365</v>
      </c>
      <c r="H1462">
        <v>0</v>
      </c>
      <c r="J1462">
        <v>1460</v>
      </c>
      <c r="K1462">
        <f t="shared" si="141"/>
        <v>146</v>
      </c>
      <c r="L1462">
        <f t="shared" si="142"/>
        <v>365</v>
      </c>
      <c r="M1462">
        <f t="shared" si="143"/>
        <v>73</v>
      </c>
      <c r="O1462" s="278">
        <v>1460</v>
      </c>
      <c r="P1462" s="278">
        <v>0</v>
      </c>
      <c r="Q1462" s="278">
        <f t="shared" si="144"/>
        <v>1460</v>
      </c>
      <c r="R1462" s="279">
        <v>0</v>
      </c>
    </row>
    <row r="1463" spans="1:18" x14ac:dyDescent="0.25">
      <c r="A1463">
        <v>1461</v>
      </c>
      <c r="B1463">
        <f>ROUNDUP(Commercial_Industrial_Requirements[[#This Row],[Total Parking Spaces]]*0.2,0.1)</f>
        <v>293</v>
      </c>
      <c r="C1463">
        <f>ROUNDUP(Commercial_Industrial_Requirements[[#This Row],['# EV Capable Spaces]]*0.25,0.1)</f>
        <v>74</v>
      </c>
      <c r="E1463">
        <v>1461</v>
      </c>
      <c r="F1463">
        <f t="shared" si="145"/>
        <v>147</v>
      </c>
      <c r="G1463">
        <f t="shared" si="146"/>
        <v>366</v>
      </c>
      <c r="H1463">
        <v>0</v>
      </c>
      <c r="J1463">
        <v>1461</v>
      </c>
      <c r="K1463">
        <f t="shared" si="141"/>
        <v>147</v>
      </c>
      <c r="L1463">
        <f t="shared" si="142"/>
        <v>366</v>
      </c>
      <c r="M1463">
        <f t="shared" si="143"/>
        <v>74</v>
      </c>
      <c r="O1463" s="278">
        <v>1461</v>
      </c>
      <c r="P1463" s="278">
        <v>0</v>
      </c>
      <c r="Q1463" s="278">
        <f t="shared" si="144"/>
        <v>1461</v>
      </c>
      <c r="R1463" s="279">
        <v>0</v>
      </c>
    </row>
    <row r="1464" spans="1:18" x14ac:dyDescent="0.25">
      <c r="A1464">
        <v>1462</v>
      </c>
      <c r="B1464">
        <f>ROUNDUP(Commercial_Industrial_Requirements[[#This Row],[Total Parking Spaces]]*0.2,0.1)</f>
        <v>293</v>
      </c>
      <c r="C1464">
        <f>ROUNDUP(Commercial_Industrial_Requirements[[#This Row],['# EV Capable Spaces]]*0.25,0.1)</f>
        <v>74</v>
      </c>
      <c r="E1464">
        <v>1462</v>
      </c>
      <c r="F1464">
        <f t="shared" si="145"/>
        <v>147</v>
      </c>
      <c r="G1464">
        <f t="shared" si="146"/>
        <v>366</v>
      </c>
      <c r="H1464">
        <v>0</v>
      </c>
      <c r="J1464">
        <v>1462</v>
      </c>
      <c r="K1464">
        <f t="shared" si="141"/>
        <v>147</v>
      </c>
      <c r="L1464">
        <f t="shared" si="142"/>
        <v>366</v>
      </c>
      <c r="M1464">
        <f t="shared" si="143"/>
        <v>74</v>
      </c>
      <c r="O1464" s="278">
        <v>1462</v>
      </c>
      <c r="P1464" s="278">
        <v>0</v>
      </c>
      <c r="Q1464" s="278">
        <f t="shared" si="144"/>
        <v>1462</v>
      </c>
      <c r="R1464" s="279">
        <v>0</v>
      </c>
    </row>
    <row r="1465" spans="1:18" x14ac:dyDescent="0.25">
      <c r="A1465">
        <v>1463</v>
      </c>
      <c r="B1465">
        <f>ROUNDUP(Commercial_Industrial_Requirements[[#This Row],[Total Parking Spaces]]*0.2,0.1)</f>
        <v>293</v>
      </c>
      <c r="C1465">
        <f>ROUNDUP(Commercial_Industrial_Requirements[[#This Row],['# EV Capable Spaces]]*0.25,0.1)</f>
        <v>74</v>
      </c>
      <c r="E1465">
        <v>1463</v>
      </c>
      <c r="F1465">
        <f t="shared" si="145"/>
        <v>147</v>
      </c>
      <c r="G1465">
        <f t="shared" si="146"/>
        <v>366</v>
      </c>
      <c r="H1465">
        <v>0</v>
      </c>
      <c r="J1465">
        <v>1463</v>
      </c>
      <c r="K1465">
        <f t="shared" si="141"/>
        <v>147</v>
      </c>
      <c r="L1465">
        <f t="shared" si="142"/>
        <v>366</v>
      </c>
      <c r="M1465">
        <f t="shared" si="143"/>
        <v>74</v>
      </c>
      <c r="O1465" s="278">
        <v>1463</v>
      </c>
      <c r="P1465" s="278">
        <v>0</v>
      </c>
      <c r="Q1465" s="278">
        <f t="shared" si="144"/>
        <v>1463</v>
      </c>
      <c r="R1465" s="279">
        <v>0</v>
      </c>
    </row>
    <row r="1466" spans="1:18" x14ac:dyDescent="0.25">
      <c r="A1466">
        <v>1464</v>
      </c>
      <c r="B1466">
        <f>ROUNDUP(Commercial_Industrial_Requirements[[#This Row],[Total Parking Spaces]]*0.2,0.1)</f>
        <v>293</v>
      </c>
      <c r="C1466">
        <f>ROUNDUP(Commercial_Industrial_Requirements[[#This Row],['# EV Capable Spaces]]*0.25,0.1)</f>
        <v>74</v>
      </c>
      <c r="E1466">
        <v>1464</v>
      </c>
      <c r="F1466">
        <f t="shared" si="145"/>
        <v>147</v>
      </c>
      <c r="G1466">
        <f t="shared" si="146"/>
        <v>366</v>
      </c>
      <c r="H1466">
        <v>0</v>
      </c>
      <c r="J1466">
        <v>1464</v>
      </c>
      <c r="K1466">
        <f t="shared" si="141"/>
        <v>147</v>
      </c>
      <c r="L1466">
        <f t="shared" si="142"/>
        <v>366</v>
      </c>
      <c r="M1466">
        <f t="shared" si="143"/>
        <v>74</v>
      </c>
      <c r="O1466" s="278">
        <v>1464</v>
      </c>
      <c r="P1466" s="278">
        <v>0</v>
      </c>
      <c r="Q1466" s="278">
        <f t="shared" si="144"/>
        <v>1464</v>
      </c>
      <c r="R1466" s="279">
        <v>0</v>
      </c>
    </row>
    <row r="1467" spans="1:18" x14ac:dyDescent="0.25">
      <c r="A1467">
        <v>1465</v>
      </c>
      <c r="B1467">
        <f>ROUNDUP(Commercial_Industrial_Requirements[[#This Row],[Total Parking Spaces]]*0.2,0.1)</f>
        <v>293</v>
      </c>
      <c r="C1467">
        <f>ROUNDUP(Commercial_Industrial_Requirements[[#This Row],['# EV Capable Spaces]]*0.25,0.1)</f>
        <v>74</v>
      </c>
      <c r="E1467">
        <v>1465</v>
      </c>
      <c r="F1467">
        <f t="shared" si="145"/>
        <v>147</v>
      </c>
      <c r="G1467">
        <f t="shared" si="146"/>
        <v>367</v>
      </c>
      <c r="H1467">
        <v>0</v>
      </c>
      <c r="J1467">
        <v>1465</v>
      </c>
      <c r="K1467">
        <f t="shared" si="141"/>
        <v>147</v>
      </c>
      <c r="L1467">
        <f t="shared" si="142"/>
        <v>367</v>
      </c>
      <c r="M1467">
        <f t="shared" si="143"/>
        <v>74</v>
      </c>
      <c r="O1467" s="278">
        <v>1465</v>
      </c>
      <c r="P1467" s="278">
        <v>0</v>
      </c>
      <c r="Q1467" s="278">
        <f t="shared" si="144"/>
        <v>1465</v>
      </c>
      <c r="R1467" s="279">
        <v>0</v>
      </c>
    </row>
    <row r="1468" spans="1:18" x14ac:dyDescent="0.25">
      <c r="A1468">
        <v>1466</v>
      </c>
      <c r="B1468">
        <f>ROUNDUP(Commercial_Industrial_Requirements[[#This Row],[Total Parking Spaces]]*0.2,0.1)</f>
        <v>294</v>
      </c>
      <c r="C1468">
        <f>ROUNDUP(Commercial_Industrial_Requirements[[#This Row],['# EV Capable Spaces]]*0.25,0.1)</f>
        <v>74</v>
      </c>
      <c r="E1468">
        <v>1466</v>
      </c>
      <c r="F1468">
        <f t="shared" si="145"/>
        <v>147</v>
      </c>
      <c r="G1468">
        <f t="shared" si="146"/>
        <v>367</v>
      </c>
      <c r="H1468">
        <v>0</v>
      </c>
      <c r="J1468">
        <v>1466</v>
      </c>
      <c r="K1468">
        <f t="shared" si="141"/>
        <v>147</v>
      </c>
      <c r="L1468">
        <f t="shared" si="142"/>
        <v>367</v>
      </c>
      <c r="M1468">
        <f t="shared" si="143"/>
        <v>74</v>
      </c>
      <c r="O1468" s="278">
        <v>1466</v>
      </c>
      <c r="P1468" s="278">
        <v>0</v>
      </c>
      <c r="Q1468" s="278">
        <f t="shared" si="144"/>
        <v>1466</v>
      </c>
      <c r="R1468" s="279">
        <v>0</v>
      </c>
    </row>
    <row r="1469" spans="1:18" x14ac:dyDescent="0.25">
      <c r="A1469">
        <v>1467</v>
      </c>
      <c r="B1469">
        <f>ROUNDUP(Commercial_Industrial_Requirements[[#This Row],[Total Parking Spaces]]*0.2,0.1)</f>
        <v>294</v>
      </c>
      <c r="C1469">
        <f>ROUNDUP(Commercial_Industrial_Requirements[[#This Row],['# EV Capable Spaces]]*0.25,0.1)</f>
        <v>74</v>
      </c>
      <c r="E1469">
        <v>1467</v>
      </c>
      <c r="F1469">
        <f t="shared" si="145"/>
        <v>147</v>
      </c>
      <c r="G1469">
        <f t="shared" si="146"/>
        <v>367</v>
      </c>
      <c r="H1469">
        <v>0</v>
      </c>
      <c r="J1469">
        <v>1467</v>
      </c>
      <c r="K1469">
        <f t="shared" si="141"/>
        <v>147</v>
      </c>
      <c r="L1469">
        <f t="shared" si="142"/>
        <v>367</v>
      </c>
      <c r="M1469">
        <f t="shared" si="143"/>
        <v>74</v>
      </c>
      <c r="O1469" s="278">
        <v>1467</v>
      </c>
      <c r="P1469" s="278">
        <v>0</v>
      </c>
      <c r="Q1469" s="278">
        <f t="shared" si="144"/>
        <v>1467</v>
      </c>
      <c r="R1469" s="279">
        <v>0</v>
      </c>
    </row>
    <row r="1470" spans="1:18" x14ac:dyDescent="0.25">
      <c r="A1470">
        <v>1468</v>
      </c>
      <c r="B1470">
        <f>ROUNDUP(Commercial_Industrial_Requirements[[#This Row],[Total Parking Spaces]]*0.2,0.1)</f>
        <v>294</v>
      </c>
      <c r="C1470">
        <f>ROUNDUP(Commercial_Industrial_Requirements[[#This Row],['# EV Capable Spaces]]*0.25,0.1)</f>
        <v>74</v>
      </c>
      <c r="E1470">
        <v>1468</v>
      </c>
      <c r="F1470">
        <f t="shared" si="145"/>
        <v>147</v>
      </c>
      <c r="G1470">
        <f t="shared" si="146"/>
        <v>367</v>
      </c>
      <c r="H1470">
        <v>0</v>
      </c>
      <c r="J1470">
        <v>1468</v>
      </c>
      <c r="K1470">
        <f t="shared" si="141"/>
        <v>147</v>
      </c>
      <c r="L1470">
        <f t="shared" si="142"/>
        <v>367</v>
      </c>
      <c r="M1470">
        <f t="shared" si="143"/>
        <v>74</v>
      </c>
      <c r="O1470" s="278">
        <v>1468</v>
      </c>
      <c r="P1470" s="278">
        <v>0</v>
      </c>
      <c r="Q1470" s="278">
        <f t="shared" si="144"/>
        <v>1468</v>
      </c>
      <c r="R1470" s="279">
        <v>0</v>
      </c>
    </row>
    <row r="1471" spans="1:18" x14ac:dyDescent="0.25">
      <c r="A1471">
        <v>1469</v>
      </c>
      <c r="B1471">
        <f>ROUNDUP(Commercial_Industrial_Requirements[[#This Row],[Total Parking Spaces]]*0.2,0.1)</f>
        <v>294</v>
      </c>
      <c r="C1471">
        <f>ROUNDUP(Commercial_Industrial_Requirements[[#This Row],['# EV Capable Spaces]]*0.25,0.1)</f>
        <v>74</v>
      </c>
      <c r="E1471">
        <v>1469</v>
      </c>
      <c r="F1471">
        <f t="shared" si="145"/>
        <v>147</v>
      </c>
      <c r="G1471">
        <f t="shared" si="146"/>
        <v>368</v>
      </c>
      <c r="H1471">
        <v>0</v>
      </c>
      <c r="J1471">
        <v>1469</v>
      </c>
      <c r="K1471">
        <f t="shared" si="141"/>
        <v>147</v>
      </c>
      <c r="L1471">
        <f t="shared" si="142"/>
        <v>368</v>
      </c>
      <c r="M1471">
        <f t="shared" si="143"/>
        <v>74</v>
      </c>
      <c r="O1471" s="278">
        <v>1469</v>
      </c>
      <c r="P1471" s="278">
        <v>0</v>
      </c>
      <c r="Q1471" s="278">
        <f t="shared" si="144"/>
        <v>1469</v>
      </c>
      <c r="R1471" s="279">
        <v>0</v>
      </c>
    </row>
    <row r="1472" spans="1:18" x14ac:dyDescent="0.25">
      <c r="A1472">
        <v>1470</v>
      </c>
      <c r="B1472">
        <f>ROUNDUP(Commercial_Industrial_Requirements[[#This Row],[Total Parking Spaces]]*0.2,0.1)</f>
        <v>294</v>
      </c>
      <c r="C1472">
        <f>ROUNDUP(Commercial_Industrial_Requirements[[#This Row],['# EV Capable Spaces]]*0.25,0.1)</f>
        <v>74</v>
      </c>
      <c r="E1472">
        <v>1470</v>
      </c>
      <c r="F1472">
        <f t="shared" si="145"/>
        <v>147</v>
      </c>
      <c r="G1472">
        <f t="shared" si="146"/>
        <v>368</v>
      </c>
      <c r="H1472">
        <v>0</v>
      </c>
      <c r="J1472">
        <v>1470</v>
      </c>
      <c r="K1472">
        <f t="shared" si="141"/>
        <v>147</v>
      </c>
      <c r="L1472">
        <f t="shared" si="142"/>
        <v>368</v>
      </c>
      <c r="M1472">
        <f t="shared" si="143"/>
        <v>74</v>
      </c>
      <c r="O1472" s="278">
        <v>1470</v>
      </c>
      <c r="P1472" s="278">
        <v>0</v>
      </c>
      <c r="Q1472" s="278">
        <f t="shared" si="144"/>
        <v>1470</v>
      </c>
      <c r="R1472" s="279">
        <v>0</v>
      </c>
    </row>
    <row r="1473" spans="1:18" x14ac:dyDescent="0.25">
      <c r="A1473">
        <v>1471</v>
      </c>
      <c r="B1473">
        <f>ROUNDUP(Commercial_Industrial_Requirements[[#This Row],[Total Parking Spaces]]*0.2,0.1)</f>
        <v>295</v>
      </c>
      <c r="C1473">
        <f>ROUNDUP(Commercial_Industrial_Requirements[[#This Row],['# EV Capable Spaces]]*0.25,0.1)</f>
        <v>74</v>
      </c>
      <c r="E1473">
        <v>1471</v>
      </c>
      <c r="F1473">
        <f t="shared" si="145"/>
        <v>148</v>
      </c>
      <c r="G1473">
        <f t="shared" si="146"/>
        <v>368</v>
      </c>
      <c r="H1473">
        <v>0</v>
      </c>
      <c r="J1473">
        <v>1471</v>
      </c>
      <c r="K1473">
        <f t="shared" si="141"/>
        <v>148</v>
      </c>
      <c r="L1473">
        <f t="shared" si="142"/>
        <v>368</v>
      </c>
      <c r="M1473">
        <f t="shared" si="143"/>
        <v>74</v>
      </c>
      <c r="O1473" s="278">
        <v>1471</v>
      </c>
      <c r="P1473" s="278">
        <v>0</v>
      </c>
      <c r="Q1473" s="278">
        <f t="shared" si="144"/>
        <v>1471</v>
      </c>
      <c r="R1473" s="279">
        <v>0</v>
      </c>
    </row>
    <row r="1474" spans="1:18" x14ac:dyDescent="0.25">
      <c r="A1474">
        <v>1472</v>
      </c>
      <c r="B1474">
        <f>ROUNDUP(Commercial_Industrial_Requirements[[#This Row],[Total Parking Spaces]]*0.2,0.1)</f>
        <v>295</v>
      </c>
      <c r="C1474">
        <f>ROUNDUP(Commercial_Industrial_Requirements[[#This Row],['# EV Capable Spaces]]*0.25,0.1)</f>
        <v>74</v>
      </c>
      <c r="E1474">
        <v>1472</v>
      </c>
      <c r="F1474">
        <f t="shared" si="145"/>
        <v>148</v>
      </c>
      <c r="G1474">
        <f t="shared" si="146"/>
        <v>368</v>
      </c>
      <c r="H1474">
        <v>0</v>
      </c>
      <c r="J1474">
        <v>1472</v>
      </c>
      <c r="K1474">
        <f t="shared" si="141"/>
        <v>148</v>
      </c>
      <c r="L1474">
        <f t="shared" si="142"/>
        <v>368</v>
      </c>
      <c r="M1474">
        <f t="shared" si="143"/>
        <v>74</v>
      </c>
      <c r="O1474" s="278">
        <v>1472</v>
      </c>
      <c r="P1474" s="278">
        <v>0</v>
      </c>
      <c r="Q1474" s="278">
        <f t="shared" si="144"/>
        <v>1472</v>
      </c>
      <c r="R1474" s="279">
        <v>0</v>
      </c>
    </row>
    <row r="1475" spans="1:18" x14ac:dyDescent="0.25">
      <c r="A1475">
        <v>1473</v>
      </c>
      <c r="B1475">
        <f>ROUNDUP(Commercial_Industrial_Requirements[[#This Row],[Total Parking Spaces]]*0.2,0.1)</f>
        <v>295</v>
      </c>
      <c r="C1475">
        <f>ROUNDUP(Commercial_Industrial_Requirements[[#This Row],['# EV Capable Spaces]]*0.25,0.1)</f>
        <v>74</v>
      </c>
      <c r="E1475">
        <v>1473</v>
      </c>
      <c r="F1475">
        <f t="shared" si="145"/>
        <v>148</v>
      </c>
      <c r="G1475">
        <f t="shared" si="146"/>
        <v>369</v>
      </c>
      <c r="H1475">
        <v>0</v>
      </c>
      <c r="J1475">
        <v>1473</v>
      </c>
      <c r="K1475">
        <f t="shared" si="141"/>
        <v>148</v>
      </c>
      <c r="L1475">
        <f t="shared" si="142"/>
        <v>369</v>
      </c>
      <c r="M1475">
        <f t="shared" si="143"/>
        <v>74</v>
      </c>
      <c r="O1475" s="278">
        <v>1473</v>
      </c>
      <c r="P1475" s="278">
        <v>0</v>
      </c>
      <c r="Q1475" s="278">
        <f t="shared" si="144"/>
        <v>1473</v>
      </c>
      <c r="R1475" s="279">
        <v>0</v>
      </c>
    </row>
    <row r="1476" spans="1:18" x14ac:dyDescent="0.25">
      <c r="A1476">
        <v>1474</v>
      </c>
      <c r="B1476">
        <f>ROUNDUP(Commercial_Industrial_Requirements[[#This Row],[Total Parking Spaces]]*0.2,0.1)</f>
        <v>295</v>
      </c>
      <c r="C1476">
        <f>ROUNDUP(Commercial_Industrial_Requirements[[#This Row],['# EV Capable Spaces]]*0.25,0.1)</f>
        <v>74</v>
      </c>
      <c r="E1476">
        <v>1474</v>
      </c>
      <c r="F1476">
        <f t="shared" si="145"/>
        <v>148</v>
      </c>
      <c r="G1476">
        <f t="shared" si="146"/>
        <v>369</v>
      </c>
      <c r="H1476">
        <v>0</v>
      </c>
      <c r="J1476">
        <v>1474</v>
      </c>
      <c r="K1476">
        <f t="shared" si="141"/>
        <v>148</v>
      </c>
      <c r="L1476">
        <f t="shared" si="142"/>
        <v>369</v>
      </c>
      <c r="M1476">
        <f t="shared" si="143"/>
        <v>74</v>
      </c>
      <c r="O1476" s="278">
        <v>1474</v>
      </c>
      <c r="P1476" s="278">
        <v>0</v>
      </c>
      <c r="Q1476" s="278">
        <f t="shared" si="144"/>
        <v>1474</v>
      </c>
      <c r="R1476" s="279">
        <v>0</v>
      </c>
    </row>
    <row r="1477" spans="1:18" x14ac:dyDescent="0.25">
      <c r="A1477">
        <v>1475</v>
      </c>
      <c r="B1477">
        <f>ROUNDUP(Commercial_Industrial_Requirements[[#This Row],[Total Parking Spaces]]*0.2,0.1)</f>
        <v>295</v>
      </c>
      <c r="C1477">
        <f>ROUNDUP(Commercial_Industrial_Requirements[[#This Row],['# EV Capable Spaces]]*0.25,0.1)</f>
        <v>74</v>
      </c>
      <c r="E1477">
        <v>1475</v>
      </c>
      <c r="F1477">
        <f t="shared" si="145"/>
        <v>148</v>
      </c>
      <c r="G1477">
        <f t="shared" si="146"/>
        <v>369</v>
      </c>
      <c r="H1477">
        <v>0</v>
      </c>
      <c r="J1477">
        <v>1475</v>
      </c>
      <c r="K1477">
        <f t="shared" si="141"/>
        <v>148</v>
      </c>
      <c r="L1477">
        <f t="shared" si="142"/>
        <v>369</v>
      </c>
      <c r="M1477">
        <f t="shared" si="143"/>
        <v>74</v>
      </c>
      <c r="O1477" s="278">
        <v>1475</v>
      </c>
      <c r="P1477" s="278">
        <v>0</v>
      </c>
      <c r="Q1477" s="278">
        <f t="shared" si="144"/>
        <v>1475</v>
      </c>
      <c r="R1477" s="279">
        <v>0</v>
      </c>
    </row>
    <row r="1478" spans="1:18" x14ac:dyDescent="0.25">
      <c r="A1478">
        <v>1476</v>
      </c>
      <c r="B1478">
        <f>ROUNDUP(Commercial_Industrial_Requirements[[#This Row],[Total Parking Spaces]]*0.2,0.1)</f>
        <v>296</v>
      </c>
      <c r="C1478">
        <f>ROUNDUP(Commercial_Industrial_Requirements[[#This Row],['# EV Capable Spaces]]*0.25,0.1)</f>
        <v>74</v>
      </c>
      <c r="E1478">
        <v>1476</v>
      </c>
      <c r="F1478">
        <f t="shared" si="145"/>
        <v>148</v>
      </c>
      <c r="G1478">
        <f t="shared" si="146"/>
        <v>369</v>
      </c>
      <c r="H1478">
        <v>0</v>
      </c>
      <c r="J1478">
        <v>1476</v>
      </c>
      <c r="K1478">
        <f t="shared" si="141"/>
        <v>148</v>
      </c>
      <c r="L1478">
        <f t="shared" si="142"/>
        <v>369</v>
      </c>
      <c r="M1478">
        <f t="shared" si="143"/>
        <v>74</v>
      </c>
      <c r="O1478" s="278">
        <v>1476</v>
      </c>
      <c r="P1478" s="278">
        <v>0</v>
      </c>
      <c r="Q1478" s="278">
        <f t="shared" si="144"/>
        <v>1476</v>
      </c>
      <c r="R1478" s="279">
        <v>0</v>
      </c>
    </row>
    <row r="1479" spans="1:18" x14ac:dyDescent="0.25">
      <c r="A1479">
        <v>1477</v>
      </c>
      <c r="B1479">
        <f>ROUNDUP(Commercial_Industrial_Requirements[[#This Row],[Total Parking Spaces]]*0.2,0.1)</f>
        <v>296</v>
      </c>
      <c r="C1479">
        <f>ROUNDUP(Commercial_Industrial_Requirements[[#This Row],['# EV Capable Spaces]]*0.25,0.1)</f>
        <v>74</v>
      </c>
      <c r="E1479">
        <v>1477</v>
      </c>
      <c r="F1479">
        <f t="shared" si="145"/>
        <v>148</v>
      </c>
      <c r="G1479">
        <f t="shared" si="146"/>
        <v>370</v>
      </c>
      <c r="H1479">
        <v>0</v>
      </c>
      <c r="J1479">
        <v>1477</v>
      </c>
      <c r="K1479">
        <f t="shared" si="141"/>
        <v>148</v>
      </c>
      <c r="L1479">
        <f t="shared" si="142"/>
        <v>370</v>
      </c>
      <c r="M1479">
        <f t="shared" si="143"/>
        <v>74</v>
      </c>
      <c r="O1479" s="278">
        <v>1477</v>
      </c>
      <c r="P1479" s="278">
        <v>0</v>
      </c>
      <c r="Q1479" s="278">
        <f t="shared" si="144"/>
        <v>1477</v>
      </c>
      <c r="R1479" s="279">
        <v>0</v>
      </c>
    </row>
    <row r="1480" spans="1:18" x14ac:dyDescent="0.25">
      <c r="A1480">
        <v>1478</v>
      </c>
      <c r="B1480">
        <f>ROUNDUP(Commercial_Industrial_Requirements[[#This Row],[Total Parking Spaces]]*0.2,0.1)</f>
        <v>296</v>
      </c>
      <c r="C1480">
        <f>ROUNDUP(Commercial_Industrial_Requirements[[#This Row],['# EV Capable Spaces]]*0.25,0.1)</f>
        <v>74</v>
      </c>
      <c r="E1480">
        <v>1478</v>
      </c>
      <c r="F1480">
        <f t="shared" si="145"/>
        <v>148</v>
      </c>
      <c r="G1480">
        <f t="shared" si="146"/>
        <v>370</v>
      </c>
      <c r="H1480">
        <v>0</v>
      </c>
      <c r="J1480">
        <v>1478</v>
      </c>
      <c r="K1480">
        <f t="shared" si="141"/>
        <v>148</v>
      </c>
      <c r="L1480">
        <f t="shared" si="142"/>
        <v>370</v>
      </c>
      <c r="M1480">
        <f t="shared" si="143"/>
        <v>74</v>
      </c>
      <c r="O1480" s="278">
        <v>1478</v>
      </c>
      <c r="P1480" s="278">
        <v>0</v>
      </c>
      <c r="Q1480" s="278">
        <f t="shared" si="144"/>
        <v>1478</v>
      </c>
      <c r="R1480" s="279">
        <v>0</v>
      </c>
    </row>
    <row r="1481" spans="1:18" x14ac:dyDescent="0.25">
      <c r="A1481">
        <v>1479</v>
      </c>
      <c r="B1481">
        <f>ROUNDUP(Commercial_Industrial_Requirements[[#This Row],[Total Parking Spaces]]*0.2,0.1)</f>
        <v>296</v>
      </c>
      <c r="C1481">
        <f>ROUNDUP(Commercial_Industrial_Requirements[[#This Row],['# EV Capable Spaces]]*0.25,0.1)</f>
        <v>74</v>
      </c>
      <c r="E1481">
        <v>1479</v>
      </c>
      <c r="F1481">
        <f t="shared" si="145"/>
        <v>148</v>
      </c>
      <c r="G1481">
        <f t="shared" si="146"/>
        <v>370</v>
      </c>
      <c r="H1481">
        <v>0</v>
      </c>
      <c r="J1481">
        <v>1479</v>
      </c>
      <c r="K1481">
        <f t="shared" si="141"/>
        <v>148</v>
      </c>
      <c r="L1481">
        <f t="shared" si="142"/>
        <v>370</v>
      </c>
      <c r="M1481">
        <f t="shared" si="143"/>
        <v>74</v>
      </c>
      <c r="O1481" s="278">
        <v>1479</v>
      </c>
      <c r="P1481" s="278">
        <v>0</v>
      </c>
      <c r="Q1481" s="278">
        <f t="shared" si="144"/>
        <v>1479</v>
      </c>
      <c r="R1481" s="279">
        <v>0</v>
      </c>
    </row>
    <row r="1482" spans="1:18" x14ac:dyDescent="0.25">
      <c r="A1482">
        <v>1480</v>
      </c>
      <c r="B1482">
        <f>ROUNDUP(Commercial_Industrial_Requirements[[#This Row],[Total Parking Spaces]]*0.2,0.1)</f>
        <v>296</v>
      </c>
      <c r="C1482">
        <f>ROUNDUP(Commercial_Industrial_Requirements[[#This Row],['# EV Capable Spaces]]*0.25,0.1)</f>
        <v>74</v>
      </c>
      <c r="E1482">
        <v>1480</v>
      </c>
      <c r="F1482">
        <f t="shared" si="145"/>
        <v>148</v>
      </c>
      <c r="G1482">
        <f t="shared" si="146"/>
        <v>370</v>
      </c>
      <c r="H1482">
        <v>0</v>
      </c>
      <c r="J1482">
        <v>1480</v>
      </c>
      <c r="K1482">
        <f t="shared" ref="K1482:K1545" si="147">ROUNDUP(J1482*0.1,0.1)</f>
        <v>148</v>
      </c>
      <c r="L1482">
        <f t="shared" ref="L1482:L1545" si="148">ROUNDUP(J1482*0.25,0.1)</f>
        <v>370</v>
      </c>
      <c r="M1482">
        <f t="shared" ref="M1482:M1545" si="149">ROUNDUP(J1482*0.05,0.1)</f>
        <v>74</v>
      </c>
      <c r="O1482" s="278">
        <v>1480</v>
      </c>
      <c r="P1482" s="278">
        <v>0</v>
      </c>
      <c r="Q1482" s="278">
        <f t="shared" si="144"/>
        <v>1480</v>
      </c>
      <c r="R1482" s="279">
        <v>0</v>
      </c>
    </row>
    <row r="1483" spans="1:18" x14ac:dyDescent="0.25">
      <c r="A1483">
        <v>1481</v>
      </c>
      <c r="B1483">
        <f>ROUNDUP(Commercial_Industrial_Requirements[[#This Row],[Total Parking Spaces]]*0.2,0.1)</f>
        <v>297</v>
      </c>
      <c r="C1483">
        <f>ROUNDUP(Commercial_Industrial_Requirements[[#This Row],['# EV Capable Spaces]]*0.25,0.1)</f>
        <v>75</v>
      </c>
      <c r="E1483">
        <v>1481</v>
      </c>
      <c r="F1483">
        <f t="shared" si="145"/>
        <v>149</v>
      </c>
      <c r="G1483">
        <f t="shared" si="146"/>
        <v>371</v>
      </c>
      <c r="H1483">
        <v>0</v>
      </c>
      <c r="J1483">
        <v>1481</v>
      </c>
      <c r="K1483">
        <f t="shared" si="147"/>
        <v>149</v>
      </c>
      <c r="L1483">
        <f t="shared" si="148"/>
        <v>371</v>
      </c>
      <c r="M1483">
        <f t="shared" si="149"/>
        <v>75</v>
      </c>
      <c r="O1483" s="278">
        <v>1481</v>
      </c>
      <c r="P1483" s="278">
        <v>0</v>
      </c>
      <c r="Q1483" s="278">
        <f t="shared" si="144"/>
        <v>1481</v>
      </c>
      <c r="R1483" s="279">
        <v>0</v>
      </c>
    </row>
    <row r="1484" spans="1:18" x14ac:dyDescent="0.25">
      <c r="A1484">
        <v>1482</v>
      </c>
      <c r="B1484">
        <f>ROUNDUP(Commercial_Industrial_Requirements[[#This Row],[Total Parking Spaces]]*0.2,0.1)</f>
        <v>297</v>
      </c>
      <c r="C1484">
        <f>ROUNDUP(Commercial_Industrial_Requirements[[#This Row],['# EV Capable Spaces]]*0.25,0.1)</f>
        <v>75</v>
      </c>
      <c r="E1484">
        <v>1482</v>
      </c>
      <c r="F1484">
        <f t="shared" si="145"/>
        <v>149</v>
      </c>
      <c r="G1484">
        <f t="shared" si="146"/>
        <v>371</v>
      </c>
      <c r="H1484">
        <v>0</v>
      </c>
      <c r="J1484">
        <v>1482</v>
      </c>
      <c r="K1484">
        <f t="shared" si="147"/>
        <v>149</v>
      </c>
      <c r="L1484">
        <f t="shared" si="148"/>
        <v>371</v>
      </c>
      <c r="M1484">
        <f t="shared" si="149"/>
        <v>75</v>
      </c>
      <c r="O1484" s="278">
        <v>1482</v>
      </c>
      <c r="P1484" s="278">
        <v>0</v>
      </c>
      <c r="Q1484" s="278">
        <f t="shared" si="144"/>
        <v>1482</v>
      </c>
      <c r="R1484" s="279">
        <v>0</v>
      </c>
    </row>
    <row r="1485" spans="1:18" x14ac:dyDescent="0.25">
      <c r="A1485">
        <v>1483</v>
      </c>
      <c r="B1485">
        <f>ROUNDUP(Commercial_Industrial_Requirements[[#This Row],[Total Parking Spaces]]*0.2,0.1)</f>
        <v>297</v>
      </c>
      <c r="C1485">
        <f>ROUNDUP(Commercial_Industrial_Requirements[[#This Row],['# EV Capable Spaces]]*0.25,0.1)</f>
        <v>75</v>
      </c>
      <c r="E1485">
        <v>1483</v>
      </c>
      <c r="F1485">
        <f t="shared" si="145"/>
        <v>149</v>
      </c>
      <c r="G1485">
        <f t="shared" si="146"/>
        <v>371</v>
      </c>
      <c r="H1485">
        <v>0</v>
      </c>
      <c r="J1485">
        <v>1483</v>
      </c>
      <c r="K1485">
        <f t="shared" si="147"/>
        <v>149</v>
      </c>
      <c r="L1485">
        <f t="shared" si="148"/>
        <v>371</v>
      </c>
      <c r="M1485">
        <f t="shared" si="149"/>
        <v>75</v>
      </c>
      <c r="O1485" s="278">
        <v>1483</v>
      </c>
      <c r="P1485" s="278">
        <v>0</v>
      </c>
      <c r="Q1485" s="278">
        <f t="shared" si="144"/>
        <v>1483</v>
      </c>
      <c r="R1485" s="279">
        <v>0</v>
      </c>
    </row>
    <row r="1486" spans="1:18" x14ac:dyDescent="0.25">
      <c r="A1486">
        <v>1484</v>
      </c>
      <c r="B1486">
        <f>ROUNDUP(Commercial_Industrial_Requirements[[#This Row],[Total Parking Spaces]]*0.2,0.1)</f>
        <v>297</v>
      </c>
      <c r="C1486">
        <f>ROUNDUP(Commercial_Industrial_Requirements[[#This Row],['# EV Capable Spaces]]*0.25,0.1)</f>
        <v>75</v>
      </c>
      <c r="E1486">
        <v>1484</v>
      </c>
      <c r="F1486">
        <f t="shared" si="145"/>
        <v>149</v>
      </c>
      <c r="G1486">
        <f t="shared" si="146"/>
        <v>371</v>
      </c>
      <c r="H1486">
        <v>0</v>
      </c>
      <c r="J1486">
        <v>1484</v>
      </c>
      <c r="K1486">
        <f t="shared" si="147"/>
        <v>149</v>
      </c>
      <c r="L1486">
        <f t="shared" si="148"/>
        <v>371</v>
      </c>
      <c r="M1486">
        <f t="shared" si="149"/>
        <v>75</v>
      </c>
      <c r="O1486" s="278">
        <v>1484</v>
      </c>
      <c r="P1486" s="278">
        <v>0</v>
      </c>
      <c r="Q1486" s="278">
        <f t="shared" si="144"/>
        <v>1484</v>
      </c>
      <c r="R1486" s="279">
        <v>0</v>
      </c>
    </row>
    <row r="1487" spans="1:18" x14ac:dyDescent="0.25">
      <c r="A1487">
        <v>1485</v>
      </c>
      <c r="B1487">
        <f>ROUNDUP(Commercial_Industrial_Requirements[[#This Row],[Total Parking Spaces]]*0.2,0.1)</f>
        <v>297</v>
      </c>
      <c r="C1487">
        <f>ROUNDUP(Commercial_Industrial_Requirements[[#This Row],['# EV Capable Spaces]]*0.25,0.1)</f>
        <v>75</v>
      </c>
      <c r="E1487">
        <v>1485</v>
      </c>
      <c r="F1487">
        <f t="shared" si="145"/>
        <v>149</v>
      </c>
      <c r="G1487">
        <f t="shared" si="146"/>
        <v>372</v>
      </c>
      <c r="H1487">
        <v>0</v>
      </c>
      <c r="J1487">
        <v>1485</v>
      </c>
      <c r="K1487">
        <f t="shared" si="147"/>
        <v>149</v>
      </c>
      <c r="L1487">
        <f t="shared" si="148"/>
        <v>372</v>
      </c>
      <c r="M1487">
        <f t="shared" si="149"/>
        <v>75</v>
      </c>
      <c r="O1487" s="278">
        <v>1485</v>
      </c>
      <c r="P1487" s="278">
        <v>0</v>
      </c>
      <c r="Q1487" s="278">
        <f t="shared" si="144"/>
        <v>1485</v>
      </c>
      <c r="R1487" s="279">
        <v>0</v>
      </c>
    </row>
    <row r="1488" spans="1:18" x14ac:dyDescent="0.25">
      <c r="A1488">
        <v>1486</v>
      </c>
      <c r="B1488">
        <f>ROUNDUP(Commercial_Industrial_Requirements[[#This Row],[Total Parking Spaces]]*0.2,0.1)</f>
        <v>298</v>
      </c>
      <c r="C1488">
        <f>ROUNDUP(Commercial_Industrial_Requirements[[#This Row],['# EV Capable Spaces]]*0.25,0.1)</f>
        <v>75</v>
      </c>
      <c r="E1488">
        <v>1486</v>
      </c>
      <c r="F1488">
        <f t="shared" si="145"/>
        <v>149</v>
      </c>
      <c r="G1488">
        <f t="shared" si="146"/>
        <v>372</v>
      </c>
      <c r="H1488">
        <v>0</v>
      </c>
      <c r="J1488">
        <v>1486</v>
      </c>
      <c r="K1488">
        <f t="shared" si="147"/>
        <v>149</v>
      </c>
      <c r="L1488">
        <f t="shared" si="148"/>
        <v>372</v>
      </c>
      <c r="M1488">
        <f t="shared" si="149"/>
        <v>75</v>
      </c>
      <c r="O1488" s="278">
        <v>1486</v>
      </c>
      <c r="P1488" s="278">
        <v>0</v>
      </c>
      <c r="Q1488" s="278">
        <f t="shared" si="144"/>
        <v>1486</v>
      </c>
      <c r="R1488" s="279">
        <v>0</v>
      </c>
    </row>
    <row r="1489" spans="1:18" x14ac:dyDescent="0.25">
      <c r="A1489">
        <v>1487</v>
      </c>
      <c r="B1489">
        <f>ROUNDUP(Commercial_Industrial_Requirements[[#This Row],[Total Parking Spaces]]*0.2,0.1)</f>
        <v>298</v>
      </c>
      <c r="C1489">
        <f>ROUNDUP(Commercial_Industrial_Requirements[[#This Row],['# EV Capable Spaces]]*0.25,0.1)</f>
        <v>75</v>
      </c>
      <c r="E1489">
        <v>1487</v>
      </c>
      <c r="F1489">
        <f t="shared" si="145"/>
        <v>149</v>
      </c>
      <c r="G1489">
        <f t="shared" si="146"/>
        <v>372</v>
      </c>
      <c r="H1489">
        <v>0</v>
      </c>
      <c r="J1489">
        <v>1487</v>
      </c>
      <c r="K1489">
        <f t="shared" si="147"/>
        <v>149</v>
      </c>
      <c r="L1489">
        <f t="shared" si="148"/>
        <v>372</v>
      </c>
      <c r="M1489">
        <f t="shared" si="149"/>
        <v>75</v>
      </c>
      <c r="O1489" s="278">
        <v>1487</v>
      </c>
      <c r="P1489" s="278">
        <v>0</v>
      </c>
      <c r="Q1489" s="278">
        <f t="shared" si="144"/>
        <v>1487</v>
      </c>
      <c r="R1489" s="279">
        <v>0</v>
      </c>
    </row>
    <row r="1490" spans="1:18" x14ac:dyDescent="0.25">
      <c r="A1490">
        <v>1488</v>
      </c>
      <c r="B1490">
        <f>ROUNDUP(Commercial_Industrial_Requirements[[#This Row],[Total Parking Spaces]]*0.2,0.1)</f>
        <v>298</v>
      </c>
      <c r="C1490">
        <f>ROUNDUP(Commercial_Industrial_Requirements[[#This Row],['# EV Capable Spaces]]*0.25,0.1)</f>
        <v>75</v>
      </c>
      <c r="E1490">
        <v>1488</v>
      </c>
      <c r="F1490">
        <f t="shared" si="145"/>
        <v>149</v>
      </c>
      <c r="G1490">
        <f t="shared" si="146"/>
        <v>372</v>
      </c>
      <c r="H1490">
        <v>0</v>
      </c>
      <c r="J1490">
        <v>1488</v>
      </c>
      <c r="K1490">
        <f t="shared" si="147"/>
        <v>149</v>
      </c>
      <c r="L1490">
        <f t="shared" si="148"/>
        <v>372</v>
      </c>
      <c r="M1490">
        <f t="shared" si="149"/>
        <v>75</v>
      </c>
      <c r="O1490" s="278">
        <v>1488</v>
      </c>
      <c r="P1490" s="278">
        <v>0</v>
      </c>
      <c r="Q1490" s="278">
        <f t="shared" si="144"/>
        <v>1488</v>
      </c>
      <c r="R1490" s="279">
        <v>0</v>
      </c>
    </row>
    <row r="1491" spans="1:18" x14ac:dyDescent="0.25">
      <c r="A1491">
        <v>1489</v>
      </c>
      <c r="B1491">
        <f>ROUNDUP(Commercial_Industrial_Requirements[[#This Row],[Total Parking Spaces]]*0.2,0.1)</f>
        <v>298</v>
      </c>
      <c r="C1491">
        <f>ROUNDUP(Commercial_Industrial_Requirements[[#This Row],['# EV Capable Spaces]]*0.25,0.1)</f>
        <v>75</v>
      </c>
      <c r="E1491">
        <v>1489</v>
      </c>
      <c r="F1491">
        <f t="shared" si="145"/>
        <v>149</v>
      </c>
      <c r="G1491">
        <f t="shared" si="146"/>
        <v>373</v>
      </c>
      <c r="H1491">
        <v>0</v>
      </c>
      <c r="J1491">
        <v>1489</v>
      </c>
      <c r="K1491">
        <f t="shared" si="147"/>
        <v>149</v>
      </c>
      <c r="L1491">
        <f t="shared" si="148"/>
        <v>373</v>
      </c>
      <c r="M1491">
        <f t="shared" si="149"/>
        <v>75</v>
      </c>
      <c r="O1491" s="278">
        <v>1489</v>
      </c>
      <c r="P1491" s="278">
        <v>0</v>
      </c>
      <c r="Q1491" s="278">
        <f t="shared" ref="Q1491:Q1554" si="150">O1491</f>
        <v>1489</v>
      </c>
      <c r="R1491" s="279">
        <v>0</v>
      </c>
    </row>
    <row r="1492" spans="1:18" x14ac:dyDescent="0.25">
      <c r="A1492">
        <v>1490</v>
      </c>
      <c r="B1492">
        <f>ROUNDUP(Commercial_Industrial_Requirements[[#This Row],[Total Parking Spaces]]*0.2,0.1)</f>
        <v>298</v>
      </c>
      <c r="C1492">
        <f>ROUNDUP(Commercial_Industrial_Requirements[[#This Row],['# EV Capable Spaces]]*0.25,0.1)</f>
        <v>75</v>
      </c>
      <c r="E1492">
        <v>1490</v>
      </c>
      <c r="F1492">
        <f t="shared" si="145"/>
        <v>149</v>
      </c>
      <c r="G1492">
        <f t="shared" si="146"/>
        <v>373</v>
      </c>
      <c r="H1492">
        <v>0</v>
      </c>
      <c r="J1492">
        <v>1490</v>
      </c>
      <c r="K1492">
        <f t="shared" si="147"/>
        <v>149</v>
      </c>
      <c r="L1492">
        <f t="shared" si="148"/>
        <v>373</v>
      </c>
      <c r="M1492">
        <f t="shared" si="149"/>
        <v>75</v>
      </c>
      <c r="O1492" s="278">
        <v>1490</v>
      </c>
      <c r="P1492" s="278">
        <v>0</v>
      </c>
      <c r="Q1492" s="278">
        <f t="shared" si="150"/>
        <v>1490</v>
      </c>
      <c r="R1492" s="279">
        <v>0</v>
      </c>
    </row>
    <row r="1493" spans="1:18" x14ac:dyDescent="0.25">
      <c r="A1493">
        <v>1491</v>
      </c>
      <c r="B1493">
        <f>ROUNDUP(Commercial_Industrial_Requirements[[#This Row],[Total Parking Spaces]]*0.2,0.1)</f>
        <v>299</v>
      </c>
      <c r="C1493">
        <f>ROUNDUP(Commercial_Industrial_Requirements[[#This Row],['# EV Capable Spaces]]*0.25,0.1)</f>
        <v>75</v>
      </c>
      <c r="E1493">
        <v>1491</v>
      </c>
      <c r="F1493">
        <f t="shared" si="145"/>
        <v>150</v>
      </c>
      <c r="G1493">
        <f t="shared" si="146"/>
        <v>373</v>
      </c>
      <c r="H1493">
        <v>0</v>
      </c>
      <c r="J1493">
        <v>1491</v>
      </c>
      <c r="K1493">
        <f t="shared" si="147"/>
        <v>150</v>
      </c>
      <c r="L1493">
        <f t="shared" si="148"/>
        <v>373</v>
      </c>
      <c r="M1493">
        <f t="shared" si="149"/>
        <v>75</v>
      </c>
      <c r="O1493" s="278">
        <v>1491</v>
      </c>
      <c r="P1493" s="278">
        <v>0</v>
      </c>
      <c r="Q1493" s="278">
        <f t="shared" si="150"/>
        <v>1491</v>
      </c>
      <c r="R1493" s="279">
        <v>0</v>
      </c>
    </row>
    <row r="1494" spans="1:18" x14ac:dyDescent="0.25">
      <c r="A1494">
        <v>1492</v>
      </c>
      <c r="B1494">
        <f>ROUNDUP(Commercial_Industrial_Requirements[[#This Row],[Total Parking Spaces]]*0.2,0.1)</f>
        <v>299</v>
      </c>
      <c r="C1494">
        <f>ROUNDUP(Commercial_Industrial_Requirements[[#This Row],['# EV Capable Spaces]]*0.25,0.1)</f>
        <v>75</v>
      </c>
      <c r="E1494">
        <v>1492</v>
      </c>
      <c r="F1494">
        <f t="shared" si="145"/>
        <v>150</v>
      </c>
      <c r="G1494">
        <f t="shared" si="146"/>
        <v>373</v>
      </c>
      <c r="H1494">
        <v>0</v>
      </c>
      <c r="J1494">
        <v>1492</v>
      </c>
      <c r="K1494">
        <f t="shared" si="147"/>
        <v>150</v>
      </c>
      <c r="L1494">
        <f t="shared" si="148"/>
        <v>373</v>
      </c>
      <c r="M1494">
        <f t="shared" si="149"/>
        <v>75</v>
      </c>
      <c r="O1494" s="278">
        <v>1492</v>
      </c>
      <c r="P1494" s="278">
        <v>0</v>
      </c>
      <c r="Q1494" s="278">
        <f t="shared" si="150"/>
        <v>1492</v>
      </c>
      <c r="R1494" s="279">
        <v>0</v>
      </c>
    </row>
    <row r="1495" spans="1:18" x14ac:dyDescent="0.25">
      <c r="A1495">
        <v>1493</v>
      </c>
      <c r="B1495">
        <f>ROUNDUP(Commercial_Industrial_Requirements[[#This Row],[Total Parking Spaces]]*0.2,0.1)</f>
        <v>299</v>
      </c>
      <c r="C1495">
        <f>ROUNDUP(Commercial_Industrial_Requirements[[#This Row],['# EV Capable Spaces]]*0.25,0.1)</f>
        <v>75</v>
      </c>
      <c r="E1495">
        <v>1493</v>
      </c>
      <c r="F1495">
        <f t="shared" si="145"/>
        <v>150</v>
      </c>
      <c r="G1495">
        <f t="shared" si="146"/>
        <v>374</v>
      </c>
      <c r="H1495">
        <v>0</v>
      </c>
      <c r="J1495">
        <v>1493</v>
      </c>
      <c r="K1495">
        <f t="shared" si="147"/>
        <v>150</v>
      </c>
      <c r="L1495">
        <f t="shared" si="148"/>
        <v>374</v>
      </c>
      <c r="M1495">
        <f t="shared" si="149"/>
        <v>75</v>
      </c>
      <c r="O1495" s="278">
        <v>1493</v>
      </c>
      <c r="P1495" s="278">
        <v>0</v>
      </c>
      <c r="Q1495" s="278">
        <f t="shared" si="150"/>
        <v>1493</v>
      </c>
      <c r="R1495" s="279">
        <v>0</v>
      </c>
    </row>
    <row r="1496" spans="1:18" x14ac:dyDescent="0.25">
      <c r="A1496">
        <v>1494</v>
      </c>
      <c r="B1496">
        <f>ROUNDUP(Commercial_Industrial_Requirements[[#This Row],[Total Parking Spaces]]*0.2,0.1)</f>
        <v>299</v>
      </c>
      <c r="C1496">
        <f>ROUNDUP(Commercial_Industrial_Requirements[[#This Row],['# EV Capable Spaces]]*0.25,0.1)</f>
        <v>75</v>
      </c>
      <c r="E1496">
        <v>1494</v>
      </c>
      <c r="F1496">
        <f t="shared" si="145"/>
        <v>150</v>
      </c>
      <c r="G1496">
        <f t="shared" si="146"/>
        <v>374</v>
      </c>
      <c r="H1496">
        <v>0</v>
      </c>
      <c r="J1496">
        <v>1494</v>
      </c>
      <c r="K1496">
        <f t="shared" si="147"/>
        <v>150</v>
      </c>
      <c r="L1496">
        <f t="shared" si="148"/>
        <v>374</v>
      </c>
      <c r="M1496">
        <f t="shared" si="149"/>
        <v>75</v>
      </c>
      <c r="O1496" s="278">
        <v>1494</v>
      </c>
      <c r="P1496" s="278">
        <v>0</v>
      </c>
      <c r="Q1496" s="278">
        <f t="shared" si="150"/>
        <v>1494</v>
      </c>
      <c r="R1496" s="279">
        <v>0</v>
      </c>
    </row>
    <row r="1497" spans="1:18" x14ac:dyDescent="0.25">
      <c r="A1497">
        <v>1495</v>
      </c>
      <c r="B1497">
        <f>ROUNDUP(Commercial_Industrial_Requirements[[#This Row],[Total Parking Spaces]]*0.2,0.1)</f>
        <v>299</v>
      </c>
      <c r="C1497">
        <f>ROUNDUP(Commercial_Industrial_Requirements[[#This Row],['# EV Capable Spaces]]*0.25,0.1)</f>
        <v>75</v>
      </c>
      <c r="E1497">
        <v>1495</v>
      </c>
      <c r="F1497">
        <f t="shared" si="145"/>
        <v>150</v>
      </c>
      <c r="G1497">
        <f t="shared" si="146"/>
        <v>374</v>
      </c>
      <c r="H1497">
        <v>0</v>
      </c>
      <c r="J1497">
        <v>1495</v>
      </c>
      <c r="K1497">
        <f t="shared" si="147"/>
        <v>150</v>
      </c>
      <c r="L1497">
        <f t="shared" si="148"/>
        <v>374</v>
      </c>
      <c r="M1497">
        <f t="shared" si="149"/>
        <v>75</v>
      </c>
      <c r="O1497" s="278">
        <v>1495</v>
      </c>
      <c r="P1497" s="278">
        <v>0</v>
      </c>
      <c r="Q1497" s="278">
        <f t="shared" si="150"/>
        <v>1495</v>
      </c>
      <c r="R1497" s="279">
        <v>0</v>
      </c>
    </row>
    <row r="1498" spans="1:18" x14ac:dyDescent="0.25">
      <c r="A1498">
        <v>1496</v>
      </c>
      <c r="B1498">
        <f>ROUNDUP(Commercial_Industrial_Requirements[[#This Row],[Total Parking Spaces]]*0.2,0.1)</f>
        <v>300</v>
      </c>
      <c r="C1498">
        <f>ROUNDUP(Commercial_Industrial_Requirements[[#This Row],['# EV Capable Spaces]]*0.25,0.1)</f>
        <v>75</v>
      </c>
      <c r="E1498">
        <v>1496</v>
      </c>
      <c r="F1498">
        <f t="shared" si="145"/>
        <v>150</v>
      </c>
      <c r="G1498">
        <f t="shared" si="146"/>
        <v>374</v>
      </c>
      <c r="H1498">
        <v>0</v>
      </c>
      <c r="J1498">
        <v>1496</v>
      </c>
      <c r="K1498">
        <f t="shared" si="147"/>
        <v>150</v>
      </c>
      <c r="L1498">
        <f t="shared" si="148"/>
        <v>374</v>
      </c>
      <c r="M1498">
        <f t="shared" si="149"/>
        <v>75</v>
      </c>
      <c r="O1498" s="278">
        <v>1496</v>
      </c>
      <c r="P1498" s="278">
        <v>0</v>
      </c>
      <c r="Q1498" s="278">
        <f t="shared" si="150"/>
        <v>1496</v>
      </c>
      <c r="R1498" s="279">
        <v>0</v>
      </c>
    </row>
    <row r="1499" spans="1:18" x14ac:dyDescent="0.25">
      <c r="A1499">
        <v>1497</v>
      </c>
      <c r="B1499">
        <f>ROUNDUP(Commercial_Industrial_Requirements[[#This Row],[Total Parking Spaces]]*0.2,0.1)</f>
        <v>300</v>
      </c>
      <c r="C1499">
        <f>ROUNDUP(Commercial_Industrial_Requirements[[#This Row],['# EV Capable Spaces]]*0.25,0.1)</f>
        <v>75</v>
      </c>
      <c r="E1499">
        <v>1497</v>
      </c>
      <c r="F1499">
        <f t="shared" si="145"/>
        <v>150</v>
      </c>
      <c r="G1499">
        <f t="shared" si="146"/>
        <v>375</v>
      </c>
      <c r="H1499">
        <v>0</v>
      </c>
      <c r="J1499">
        <v>1497</v>
      </c>
      <c r="K1499">
        <f t="shared" si="147"/>
        <v>150</v>
      </c>
      <c r="L1499">
        <f t="shared" si="148"/>
        <v>375</v>
      </c>
      <c r="M1499">
        <f t="shared" si="149"/>
        <v>75</v>
      </c>
      <c r="O1499" s="278">
        <v>1497</v>
      </c>
      <c r="P1499" s="278">
        <v>0</v>
      </c>
      <c r="Q1499" s="278">
        <f t="shared" si="150"/>
        <v>1497</v>
      </c>
      <c r="R1499" s="279">
        <v>0</v>
      </c>
    </row>
    <row r="1500" spans="1:18" x14ac:dyDescent="0.25">
      <c r="A1500">
        <v>1498</v>
      </c>
      <c r="B1500">
        <f>ROUNDUP(Commercial_Industrial_Requirements[[#This Row],[Total Parking Spaces]]*0.2,0.1)</f>
        <v>300</v>
      </c>
      <c r="C1500">
        <f>ROUNDUP(Commercial_Industrial_Requirements[[#This Row],['# EV Capable Spaces]]*0.25,0.1)</f>
        <v>75</v>
      </c>
      <c r="E1500">
        <v>1498</v>
      </c>
      <c r="F1500">
        <f t="shared" si="145"/>
        <v>150</v>
      </c>
      <c r="G1500">
        <f t="shared" si="146"/>
        <v>375</v>
      </c>
      <c r="H1500">
        <v>0</v>
      </c>
      <c r="J1500">
        <v>1498</v>
      </c>
      <c r="K1500">
        <f t="shared" si="147"/>
        <v>150</v>
      </c>
      <c r="L1500">
        <f t="shared" si="148"/>
        <v>375</v>
      </c>
      <c r="M1500">
        <f t="shared" si="149"/>
        <v>75</v>
      </c>
      <c r="O1500" s="278">
        <v>1498</v>
      </c>
      <c r="P1500" s="278">
        <v>0</v>
      </c>
      <c r="Q1500" s="278">
        <f t="shared" si="150"/>
        <v>1498</v>
      </c>
      <c r="R1500" s="279">
        <v>0</v>
      </c>
    </row>
    <row r="1501" spans="1:18" x14ac:dyDescent="0.25">
      <c r="A1501">
        <v>1499</v>
      </c>
      <c r="B1501">
        <f>ROUNDUP(Commercial_Industrial_Requirements[[#This Row],[Total Parking Spaces]]*0.2,0.1)</f>
        <v>300</v>
      </c>
      <c r="C1501">
        <f>ROUNDUP(Commercial_Industrial_Requirements[[#This Row],['# EV Capable Spaces]]*0.25,0.1)</f>
        <v>75</v>
      </c>
      <c r="E1501">
        <v>1499</v>
      </c>
      <c r="F1501">
        <f t="shared" si="145"/>
        <v>150</v>
      </c>
      <c r="G1501">
        <f t="shared" si="146"/>
        <v>375</v>
      </c>
      <c r="H1501">
        <v>0</v>
      </c>
      <c r="J1501">
        <v>1499</v>
      </c>
      <c r="K1501">
        <f t="shared" si="147"/>
        <v>150</v>
      </c>
      <c r="L1501">
        <f t="shared" si="148"/>
        <v>375</v>
      </c>
      <c r="M1501">
        <f t="shared" si="149"/>
        <v>75</v>
      </c>
      <c r="O1501" s="278">
        <v>1499</v>
      </c>
      <c r="P1501" s="278">
        <v>0</v>
      </c>
      <c r="Q1501" s="278">
        <f t="shared" si="150"/>
        <v>1499</v>
      </c>
      <c r="R1501" s="279">
        <v>0</v>
      </c>
    </row>
    <row r="1502" spans="1:18" x14ac:dyDescent="0.25">
      <c r="A1502">
        <v>1500</v>
      </c>
      <c r="B1502">
        <f>ROUNDUP(Commercial_Industrial_Requirements[[#This Row],[Total Parking Spaces]]*0.2,0.1)</f>
        <v>300</v>
      </c>
      <c r="C1502">
        <f>ROUNDUP(Commercial_Industrial_Requirements[[#This Row],['# EV Capable Spaces]]*0.25,0.1)</f>
        <v>75</v>
      </c>
      <c r="E1502">
        <v>1500</v>
      </c>
      <c r="F1502">
        <f t="shared" si="145"/>
        <v>150</v>
      </c>
      <c r="G1502">
        <f t="shared" si="146"/>
        <v>375</v>
      </c>
      <c r="H1502">
        <v>0</v>
      </c>
      <c r="J1502">
        <v>1500</v>
      </c>
      <c r="K1502">
        <f t="shared" si="147"/>
        <v>150</v>
      </c>
      <c r="L1502">
        <f t="shared" si="148"/>
        <v>375</v>
      </c>
      <c r="M1502">
        <f t="shared" si="149"/>
        <v>75</v>
      </c>
      <c r="O1502" s="278">
        <v>1500</v>
      </c>
      <c r="P1502" s="278">
        <v>0</v>
      </c>
      <c r="Q1502" s="278">
        <f t="shared" si="150"/>
        <v>1500</v>
      </c>
      <c r="R1502" s="279">
        <v>0</v>
      </c>
    </row>
    <row r="1503" spans="1:18" x14ac:dyDescent="0.25">
      <c r="A1503">
        <v>1501</v>
      </c>
      <c r="B1503">
        <f>ROUNDUP(Commercial_Industrial_Requirements[[#This Row],[Total Parking Spaces]]*0.2,0.1)</f>
        <v>301</v>
      </c>
      <c r="C1503">
        <f>ROUNDUP(Commercial_Industrial_Requirements[[#This Row],['# EV Capable Spaces]]*0.25,0.1)</f>
        <v>76</v>
      </c>
      <c r="E1503">
        <v>1501</v>
      </c>
      <c r="F1503">
        <f t="shared" si="145"/>
        <v>151</v>
      </c>
      <c r="G1503">
        <f t="shared" si="146"/>
        <v>376</v>
      </c>
      <c r="H1503">
        <v>0</v>
      </c>
      <c r="J1503">
        <v>1501</v>
      </c>
      <c r="K1503">
        <f t="shared" si="147"/>
        <v>151</v>
      </c>
      <c r="L1503">
        <f t="shared" si="148"/>
        <v>376</v>
      </c>
      <c r="M1503">
        <f t="shared" si="149"/>
        <v>76</v>
      </c>
      <c r="O1503" s="278">
        <v>1501</v>
      </c>
      <c r="P1503" s="278">
        <v>0</v>
      </c>
      <c r="Q1503" s="278">
        <f t="shared" si="150"/>
        <v>1501</v>
      </c>
      <c r="R1503" s="279">
        <v>0</v>
      </c>
    </row>
    <row r="1504" spans="1:18" x14ac:dyDescent="0.25">
      <c r="A1504">
        <v>1502</v>
      </c>
      <c r="B1504">
        <f>ROUNDUP(Commercial_Industrial_Requirements[[#This Row],[Total Parking Spaces]]*0.2,0.1)</f>
        <v>301</v>
      </c>
      <c r="C1504">
        <f>ROUNDUP(Commercial_Industrial_Requirements[[#This Row],['# EV Capable Spaces]]*0.25,0.1)</f>
        <v>76</v>
      </c>
      <c r="E1504">
        <v>1502</v>
      </c>
      <c r="F1504">
        <f t="shared" si="145"/>
        <v>151</v>
      </c>
      <c r="G1504">
        <f t="shared" si="146"/>
        <v>376</v>
      </c>
      <c r="H1504">
        <v>0</v>
      </c>
      <c r="J1504">
        <v>1502</v>
      </c>
      <c r="K1504">
        <f t="shared" si="147"/>
        <v>151</v>
      </c>
      <c r="L1504">
        <f t="shared" si="148"/>
        <v>376</v>
      </c>
      <c r="M1504">
        <f t="shared" si="149"/>
        <v>76</v>
      </c>
      <c r="O1504" s="278">
        <v>1502</v>
      </c>
      <c r="P1504" s="278">
        <v>0</v>
      </c>
      <c r="Q1504" s="278">
        <f t="shared" si="150"/>
        <v>1502</v>
      </c>
      <c r="R1504" s="279">
        <v>0</v>
      </c>
    </row>
    <row r="1505" spans="1:18" x14ac:dyDescent="0.25">
      <c r="A1505">
        <v>1503</v>
      </c>
      <c r="B1505">
        <f>ROUNDUP(Commercial_Industrial_Requirements[[#This Row],[Total Parking Spaces]]*0.2,0.1)</f>
        <v>301</v>
      </c>
      <c r="C1505">
        <f>ROUNDUP(Commercial_Industrial_Requirements[[#This Row],['# EV Capable Spaces]]*0.25,0.1)</f>
        <v>76</v>
      </c>
      <c r="E1505">
        <v>1503</v>
      </c>
      <c r="F1505">
        <f t="shared" si="145"/>
        <v>151</v>
      </c>
      <c r="G1505">
        <f t="shared" si="146"/>
        <v>376</v>
      </c>
      <c r="H1505">
        <v>0</v>
      </c>
      <c r="J1505">
        <v>1503</v>
      </c>
      <c r="K1505">
        <f t="shared" si="147"/>
        <v>151</v>
      </c>
      <c r="L1505">
        <f t="shared" si="148"/>
        <v>376</v>
      </c>
      <c r="M1505">
        <f t="shared" si="149"/>
        <v>76</v>
      </c>
      <c r="O1505" s="278">
        <v>1503</v>
      </c>
      <c r="P1505" s="278">
        <v>0</v>
      </c>
      <c r="Q1505" s="278">
        <f t="shared" si="150"/>
        <v>1503</v>
      </c>
      <c r="R1505" s="279">
        <v>0</v>
      </c>
    </row>
    <row r="1506" spans="1:18" x14ac:dyDescent="0.25">
      <c r="A1506">
        <v>1504</v>
      </c>
      <c r="B1506">
        <f>ROUNDUP(Commercial_Industrial_Requirements[[#This Row],[Total Parking Spaces]]*0.2,0.1)</f>
        <v>301</v>
      </c>
      <c r="C1506">
        <f>ROUNDUP(Commercial_Industrial_Requirements[[#This Row],['# EV Capable Spaces]]*0.25,0.1)</f>
        <v>76</v>
      </c>
      <c r="E1506">
        <v>1504</v>
      </c>
      <c r="F1506">
        <f t="shared" si="145"/>
        <v>151</v>
      </c>
      <c r="G1506">
        <f t="shared" si="146"/>
        <v>376</v>
      </c>
      <c r="H1506">
        <v>0</v>
      </c>
      <c r="J1506">
        <v>1504</v>
      </c>
      <c r="K1506">
        <f t="shared" si="147"/>
        <v>151</v>
      </c>
      <c r="L1506">
        <f t="shared" si="148"/>
        <v>376</v>
      </c>
      <c r="M1506">
        <f t="shared" si="149"/>
        <v>76</v>
      </c>
      <c r="O1506" s="278">
        <v>1504</v>
      </c>
      <c r="P1506" s="278">
        <v>0</v>
      </c>
      <c r="Q1506" s="278">
        <f t="shared" si="150"/>
        <v>1504</v>
      </c>
      <c r="R1506" s="279">
        <v>0</v>
      </c>
    </row>
    <row r="1507" spans="1:18" x14ac:dyDescent="0.25">
      <c r="A1507">
        <v>1505</v>
      </c>
      <c r="B1507">
        <f>ROUNDUP(Commercial_Industrial_Requirements[[#This Row],[Total Parking Spaces]]*0.2,0.1)</f>
        <v>301</v>
      </c>
      <c r="C1507">
        <f>ROUNDUP(Commercial_Industrial_Requirements[[#This Row],['# EV Capable Spaces]]*0.25,0.1)</f>
        <v>76</v>
      </c>
      <c r="E1507">
        <v>1505</v>
      </c>
      <c r="F1507">
        <f t="shared" si="145"/>
        <v>151</v>
      </c>
      <c r="G1507">
        <f t="shared" si="146"/>
        <v>377</v>
      </c>
      <c r="H1507">
        <v>0</v>
      </c>
      <c r="J1507">
        <v>1505</v>
      </c>
      <c r="K1507">
        <f t="shared" si="147"/>
        <v>151</v>
      </c>
      <c r="L1507">
        <f t="shared" si="148"/>
        <v>377</v>
      </c>
      <c r="M1507">
        <f t="shared" si="149"/>
        <v>76</v>
      </c>
      <c r="O1507" s="278">
        <v>1505</v>
      </c>
      <c r="P1507" s="278">
        <v>0</v>
      </c>
      <c r="Q1507" s="278">
        <f t="shared" si="150"/>
        <v>1505</v>
      </c>
      <c r="R1507" s="279">
        <v>0</v>
      </c>
    </row>
    <row r="1508" spans="1:18" x14ac:dyDescent="0.25">
      <c r="A1508">
        <v>1506</v>
      </c>
      <c r="B1508">
        <f>ROUNDUP(Commercial_Industrial_Requirements[[#This Row],[Total Parking Spaces]]*0.2,0.1)</f>
        <v>302</v>
      </c>
      <c r="C1508">
        <f>ROUNDUP(Commercial_Industrial_Requirements[[#This Row],['# EV Capable Spaces]]*0.25,0.1)</f>
        <v>76</v>
      </c>
      <c r="E1508">
        <v>1506</v>
      </c>
      <c r="F1508">
        <f t="shared" si="145"/>
        <v>151</v>
      </c>
      <c r="G1508">
        <f t="shared" si="146"/>
        <v>377</v>
      </c>
      <c r="H1508">
        <v>0</v>
      </c>
      <c r="J1508">
        <v>1506</v>
      </c>
      <c r="K1508">
        <f t="shared" si="147"/>
        <v>151</v>
      </c>
      <c r="L1508">
        <f t="shared" si="148"/>
        <v>377</v>
      </c>
      <c r="M1508">
        <f t="shared" si="149"/>
        <v>76</v>
      </c>
      <c r="O1508" s="278">
        <v>1506</v>
      </c>
      <c r="P1508" s="278">
        <v>0</v>
      </c>
      <c r="Q1508" s="278">
        <f t="shared" si="150"/>
        <v>1506</v>
      </c>
      <c r="R1508" s="279">
        <v>0</v>
      </c>
    </row>
    <row r="1509" spans="1:18" x14ac:dyDescent="0.25">
      <c r="A1509">
        <v>1507</v>
      </c>
      <c r="B1509">
        <f>ROUNDUP(Commercial_Industrial_Requirements[[#This Row],[Total Parking Spaces]]*0.2,0.1)</f>
        <v>302</v>
      </c>
      <c r="C1509">
        <f>ROUNDUP(Commercial_Industrial_Requirements[[#This Row],['# EV Capable Spaces]]*0.25,0.1)</f>
        <v>76</v>
      </c>
      <c r="E1509">
        <v>1507</v>
      </c>
      <c r="F1509">
        <f t="shared" si="145"/>
        <v>151</v>
      </c>
      <c r="G1509">
        <f t="shared" si="146"/>
        <v>377</v>
      </c>
      <c r="H1509">
        <v>0</v>
      </c>
      <c r="J1509">
        <v>1507</v>
      </c>
      <c r="K1509">
        <f t="shared" si="147"/>
        <v>151</v>
      </c>
      <c r="L1509">
        <f t="shared" si="148"/>
        <v>377</v>
      </c>
      <c r="M1509">
        <f t="shared" si="149"/>
        <v>76</v>
      </c>
      <c r="O1509" s="278">
        <v>1507</v>
      </c>
      <c r="P1509" s="278">
        <v>0</v>
      </c>
      <c r="Q1509" s="278">
        <f t="shared" si="150"/>
        <v>1507</v>
      </c>
      <c r="R1509" s="279">
        <v>0</v>
      </c>
    </row>
    <row r="1510" spans="1:18" x14ac:dyDescent="0.25">
      <c r="A1510">
        <v>1508</v>
      </c>
      <c r="B1510">
        <f>ROUNDUP(Commercial_Industrial_Requirements[[#This Row],[Total Parking Spaces]]*0.2,0.1)</f>
        <v>302</v>
      </c>
      <c r="C1510">
        <f>ROUNDUP(Commercial_Industrial_Requirements[[#This Row],['# EV Capable Spaces]]*0.25,0.1)</f>
        <v>76</v>
      </c>
      <c r="E1510">
        <v>1508</v>
      </c>
      <c r="F1510">
        <f t="shared" si="145"/>
        <v>151</v>
      </c>
      <c r="G1510">
        <f t="shared" si="146"/>
        <v>377</v>
      </c>
      <c r="H1510">
        <v>0</v>
      </c>
      <c r="J1510">
        <v>1508</v>
      </c>
      <c r="K1510">
        <f t="shared" si="147"/>
        <v>151</v>
      </c>
      <c r="L1510">
        <f t="shared" si="148"/>
        <v>377</v>
      </c>
      <c r="M1510">
        <f t="shared" si="149"/>
        <v>76</v>
      </c>
      <c r="O1510" s="278">
        <v>1508</v>
      </c>
      <c r="P1510" s="278">
        <v>0</v>
      </c>
      <c r="Q1510" s="278">
        <f t="shared" si="150"/>
        <v>1508</v>
      </c>
      <c r="R1510" s="279">
        <v>0</v>
      </c>
    </row>
    <row r="1511" spans="1:18" x14ac:dyDescent="0.25">
      <c r="A1511">
        <v>1509</v>
      </c>
      <c r="B1511">
        <f>ROUNDUP(Commercial_Industrial_Requirements[[#This Row],[Total Parking Spaces]]*0.2,0.1)</f>
        <v>302</v>
      </c>
      <c r="C1511">
        <f>ROUNDUP(Commercial_Industrial_Requirements[[#This Row],['# EV Capable Spaces]]*0.25,0.1)</f>
        <v>76</v>
      </c>
      <c r="E1511">
        <v>1509</v>
      </c>
      <c r="F1511">
        <f t="shared" si="145"/>
        <v>151</v>
      </c>
      <c r="G1511">
        <f t="shared" si="146"/>
        <v>378</v>
      </c>
      <c r="H1511">
        <v>0</v>
      </c>
      <c r="J1511">
        <v>1509</v>
      </c>
      <c r="K1511">
        <f t="shared" si="147"/>
        <v>151</v>
      </c>
      <c r="L1511">
        <f t="shared" si="148"/>
        <v>378</v>
      </c>
      <c r="M1511">
        <f t="shared" si="149"/>
        <v>76</v>
      </c>
      <c r="O1511" s="278">
        <v>1509</v>
      </c>
      <c r="P1511" s="278">
        <v>0</v>
      </c>
      <c r="Q1511" s="278">
        <f t="shared" si="150"/>
        <v>1509</v>
      </c>
      <c r="R1511" s="279">
        <v>0</v>
      </c>
    </row>
    <row r="1512" spans="1:18" x14ac:dyDescent="0.25">
      <c r="A1512">
        <v>1510</v>
      </c>
      <c r="B1512">
        <f>ROUNDUP(Commercial_Industrial_Requirements[[#This Row],[Total Parking Spaces]]*0.2,0.1)</f>
        <v>302</v>
      </c>
      <c r="C1512">
        <f>ROUNDUP(Commercial_Industrial_Requirements[[#This Row],['# EV Capable Spaces]]*0.25,0.1)</f>
        <v>76</v>
      </c>
      <c r="E1512">
        <v>1510</v>
      </c>
      <c r="F1512">
        <f t="shared" si="145"/>
        <v>151</v>
      </c>
      <c r="G1512">
        <f t="shared" si="146"/>
        <v>378</v>
      </c>
      <c r="H1512">
        <v>0</v>
      </c>
      <c r="J1512">
        <v>1510</v>
      </c>
      <c r="K1512">
        <f t="shared" si="147"/>
        <v>151</v>
      </c>
      <c r="L1512">
        <f t="shared" si="148"/>
        <v>378</v>
      </c>
      <c r="M1512">
        <f t="shared" si="149"/>
        <v>76</v>
      </c>
      <c r="O1512" s="278">
        <v>1510</v>
      </c>
      <c r="P1512" s="278">
        <v>0</v>
      </c>
      <c r="Q1512" s="278">
        <f t="shared" si="150"/>
        <v>1510</v>
      </c>
      <c r="R1512" s="279">
        <v>0</v>
      </c>
    </row>
    <row r="1513" spans="1:18" x14ac:dyDescent="0.25">
      <c r="A1513">
        <v>1511</v>
      </c>
      <c r="B1513">
        <f>ROUNDUP(Commercial_Industrial_Requirements[[#This Row],[Total Parking Spaces]]*0.2,0.1)</f>
        <v>303</v>
      </c>
      <c r="C1513">
        <f>ROUNDUP(Commercial_Industrial_Requirements[[#This Row],['# EV Capable Spaces]]*0.25,0.1)</f>
        <v>76</v>
      </c>
      <c r="E1513">
        <v>1511</v>
      </c>
      <c r="F1513">
        <f t="shared" si="145"/>
        <v>152</v>
      </c>
      <c r="G1513">
        <f t="shared" si="146"/>
        <v>378</v>
      </c>
      <c r="H1513">
        <v>0</v>
      </c>
      <c r="J1513">
        <v>1511</v>
      </c>
      <c r="K1513">
        <f t="shared" si="147"/>
        <v>152</v>
      </c>
      <c r="L1513">
        <f t="shared" si="148"/>
        <v>378</v>
      </c>
      <c r="M1513">
        <f t="shared" si="149"/>
        <v>76</v>
      </c>
      <c r="O1513" s="278">
        <v>1511</v>
      </c>
      <c r="P1513" s="278">
        <v>0</v>
      </c>
      <c r="Q1513" s="278">
        <f t="shared" si="150"/>
        <v>1511</v>
      </c>
      <c r="R1513" s="279">
        <v>0</v>
      </c>
    </row>
    <row r="1514" spans="1:18" x14ac:dyDescent="0.25">
      <c r="A1514">
        <v>1512</v>
      </c>
      <c r="B1514">
        <f>ROUNDUP(Commercial_Industrial_Requirements[[#This Row],[Total Parking Spaces]]*0.2,0.1)</f>
        <v>303</v>
      </c>
      <c r="C1514">
        <f>ROUNDUP(Commercial_Industrial_Requirements[[#This Row],['# EV Capable Spaces]]*0.25,0.1)</f>
        <v>76</v>
      </c>
      <c r="E1514">
        <v>1512</v>
      </c>
      <c r="F1514">
        <f t="shared" si="145"/>
        <v>152</v>
      </c>
      <c r="G1514">
        <f t="shared" si="146"/>
        <v>378</v>
      </c>
      <c r="H1514">
        <v>0</v>
      </c>
      <c r="J1514">
        <v>1512</v>
      </c>
      <c r="K1514">
        <f t="shared" si="147"/>
        <v>152</v>
      </c>
      <c r="L1514">
        <f t="shared" si="148"/>
        <v>378</v>
      </c>
      <c r="M1514">
        <f t="shared" si="149"/>
        <v>76</v>
      </c>
      <c r="O1514" s="278">
        <v>1512</v>
      </c>
      <c r="P1514" s="278">
        <v>0</v>
      </c>
      <c r="Q1514" s="278">
        <f t="shared" si="150"/>
        <v>1512</v>
      </c>
      <c r="R1514" s="279">
        <v>0</v>
      </c>
    </row>
    <row r="1515" spans="1:18" x14ac:dyDescent="0.25">
      <c r="A1515">
        <v>1513</v>
      </c>
      <c r="B1515">
        <f>ROUNDUP(Commercial_Industrial_Requirements[[#This Row],[Total Parking Spaces]]*0.2,0.1)</f>
        <v>303</v>
      </c>
      <c r="C1515">
        <f>ROUNDUP(Commercial_Industrial_Requirements[[#This Row],['# EV Capable Spaces]]*0.25,0.1)</f>
        <v>76</v>
      </c>
      <c r="E1515">
        <v>1513</v>
      </c>
      <c r="F1515">
        <f t="shared" si="145"/>
        <v>152</v>
      </c>
      <c r="G1515">
        <f t="shared" si="146"/>
        <v>379</v>
      </c>
      <c r="H1515">
        <v>0</v>
      </c>
      <c r="J1515">
        <v>1513</v>
      </c>
      <c r="K1515">
        <f t="shared" si="147"/>
        <v>152</v>
      </c>
      <c r="L1515">
        <f t="shared" si="148"/>
        <v>379</v>
      </c>
      <c r="M1515">
        <f t="shared" si="149"/>
        <v>76</v>
      </c>
      <c r="O1515" s="278">
        <v>1513</v>
      </c>
      <c r="P1515" s="278">
        <v>0</v>
      </c>
      <c r="Q1515" s="278">
        <f t="shared" si="150"/>
        <v>1513</v>
      </c>
      <c r="R1515" s="279">
        <v>0</v>
      </c>
    </row>
    <row r="1516" spans="1:18" x14ac:dyDescent="0.25">
      <c r="A1516">
        <v>1514</v>
      </c>
      <c r="B1516">
        <f>ROUNDUP(Commercial_Industrial_Requirements[[#This Row],[Total Parking Spaces]]*0.2,0.1)</f>
        <v>303</v>
      </c>
      <c r="C1516">
        <f>ROUNDUP(Commercial_Industrial_Requirements[[#This Row],['# EV Capable Spaces]]*0.25,0.1)</f>
        <v>76</v>
      </c>
      <c r="E1516">
        <v>1514</v>
      </c>
      <c r="F1516">
        <f t="shared" si="145"/>
        <v>152</v>
      </c>
      <c r="G1516">
        <f t="shared" si="146"/>
        <v>379</v>
      </c>
      <c r="H1516">
        <v>0</v>
      </c>
      <c r="J1516">
        <v>1514</v>
      </c>
      <c r="K1516">
        <f t="shared" si="147"/>
        <v>152</v>
      </c>
      <c r="L1516">
        <f t="shared" si="148"/>
        <v>379</v>
      </c>
      <c r="M1516">
        <f t="shared" si="149"/>
        <v>76</v>
      </c>
      <c r="O1516" s="278">
        <v>1514</v>
      </c>
      <c r="P1516" s="278">
        <v>0</v>
      </c>
      <c r="Q1516" s="278">
        <f t="shared" si="150"/>
        <v>1514</v>
      </c>
      <c r="R1516" s="279">
        <v>0</v>
      </c>
    </row>
    <row r="1517" spans="1:18" x14ac:dyDescent="0.25">
      <c r="A1517">
        <v>1515</v>
      </c>
      <c r="B1517">
        <f>ROUNDUP(Commercial_Industrial_Requirements[[#This Row],[Total Parking Spaces]]*0.2,0.1)</f>
        <v>303</v>
      </c>
      <c r="C1517">
        <f>ROUNDUP(Commercial_Industrial_Requirements[[#This Row],['# EV Capable Spaces]]*0.25,0.1)</f>
        <v>76</v>
      </c>
      <c r="E1517">
        <v>1515</v>
      </c>
      <c r="F1517">
        <f t="shared" ref="F1517:F1580" si="151">ROUNDUP(E1517*0.1,0.1)</f>
        <v>152</v>
      </c>
      <c r="G1517">
        <f t="shared" ref="G1517:G1580" si="152">ROUNDUP(E1517*0.25,0.1)</f>
        <v>379</v>
      </c>
      <c r="H1517">
        <v>0</v>
      </c>
      <c r="J1517">
        <v>1515</v>
      </c>
      <c r="K1517">
        <f t="shared" si="147"/>
        <v>152</v>
      </c>
      <c r="L1517">
        <f t="shared" si="148"/>
        <v>379</v>
      </c>
      <c r="M1517">
        <f t="shared" si="149"/>
        <v>76</v>
      </c>
      <c r="O1517" s="278">
        <v>1515</v>
      </c>
      <c r="P1517" s="278">
        <v>0</v>
      </c>
      <c r="Q1517" s="278">
        <f t="shared" si="150"/>
        <v>1515</v>
      </c>
      <c r="R1517" s="279">
        <v>0</v>
      </c>
    </row>
    <row r="1518" spans="1:18" x14ac:dyDescent="0.25">
      <c r="A1518">
        <v>1516</v>
      </c>
      <c r="B1518">
        <f>ROUNDUP(Commercial_Industrial_Requirements[[#This Row],[Total Parking Spaces]]*0.2,0.1)</f>
        <v>304</v>
      </c>
      <c r="C1518">
        <f>ROUNDUP(Commercial_Industrial_Requirements[[#This Row],['# EV Capable Spaces]]*0.25,0.1)</f>
        <v>76</v>
      </c>
      <c r="E1518">
        <v>1516</v>
      </c>
      <c r="F1518">
        <f t="shared" si="151"/>
        <v>152</v>
      </c>
      <c r="G1518">
        <f t="shared" si="152"/>
        <v>379</v>
      </c>
      <c r="H1518">
        <v>0</v>
      </c>
      <c r="J1518">
        <v>1516</v>
      </c>
      <c r="K1518">
        <f t="shared" si="147"/>
        <v>152</v>
      </c>
      <c r="L1518">
        <f t="shared" si="148"/>
        <v>379</v>
      </c>
      <c r="M1518">
        <f t="shared" si="149"/>
        <v>76</v>
      </c>
      <c r="O1518" s="278">
        <v>1516</v>
      </c>
      <c r="P1518" s="278">
        <v>0</v>
      </c>
      <c r="Q1518" s="278">
        <f t="shared" si="150"/>
        <v>1516</v>
      </c>
      <c r="R1518" s="279">
        <v>0</v>
      </c>
    </row>
    <row r="1519" spans="1:18" x14ac:dyDescent="0.25">
      <c r="A1519">
        <v>1517</v>
      </c>
      <c r="B1519">
        <f>ROUNDUP(Commercial_Industrial_Requirements[[#This Row],[Total Parking Spaces]]*0.2,0.1)</f>
        <v>304</v>
      </c>
      <c r="C1519">
        <f>ROUNDUP(Commercial_Industrial_Requirements[[#This Row],['# EV Capable Spaces]]*0.25,0.1)</f>
        <v>76</v>
      </c>
      <c r="E1519">
        <v>1517</v>
      </c>
      <c r="F1519">
        <f t="shared" si="151"/>
        <v>152</v>
      </c>
      <c r="G1519">
        <f t="shared" si="152"/>
        <v>380</v>
      </c>
      <c r="H1519">
        <v>0</v>
      </c>
      <c r="J1519">
        <v>1517</v>
      </c>
      <c r="K1519">
        <f t="shared" si="147"/>
        <v>152</v>
      </c>
      <c r="L1519">
        <f t="shared" si="148"/>
        <v>380</v>
      </c>
      <c r="M1519">
        <f t="shared" si="149"/>
        <v>76</v>
      </c>
      <c r="O1519" s="278">
        <v>1517</v>
      </c>
      <c r="P1519" s="278">
        <v>0</v>
      </c>
      <c r="Q1519" s="278">
        <f t="shared" si="150"/>
        <v>1517</v>
      </c>
      <c r="R1519" s="279">
        <v>0</v>
      </c>
    </row>
    <row r="1520" spans="1:18" x14ac:dyDescent="0.25">
      <c r="A1520">
        <v>1518</v>
      </c>
      <c r="B1520">
        <f>ROUNDUP(Commercial_Industrial_Requirements[[#This Row],[Total Parking Spaces]]*0.2,0.1)</f>
        <v>304</v>
      </c>
      <c r="C1520">
        <f>ROUNDUP(Commercial_Industrial_Requirements[[#This Row],['# EV Capable Spaces]]*0.25,0.1)</f>
        <v>76</v>
      </c>
      <c r="E1520">
        <v>1518</v>
      </c>
      <c r="F1520">
        <f t="shared" si="151"/>
        <v>152</v>
      </c>
      <c r="G1520">
        <f t="shared" si="152"/>
        <v>380</v>
      </c>
      <c r="H1520">
        <v>0</v>
      </c>
      <c r="J1520">
        <v>1518</v>
      </c>
      <c r="K1520">
        <f t="shared" si="147"/>
        <v>152</v>
      </c>
      <c r="L1520">
        <f t="shared" si="148"/>
        <v>380</v>
      </c>
      <c r="M1520">
        <f t="shared" si="149"/>
        <v>76</v>
      </c>
      <c r="O1520" s="278">
        <v>1518</v>
      </c>
      <c r="P1520" s="278">
        <v>0</v>
      </c>
      <c r="Q1520" s="278">
        <f t="shared" si="150"/>
        <v>1518</v>
      </c>
      <c r="R1520" s="279">
        <v>0</v>
      </c>
    </row>
    <row r="1521" spans="1:18" x14ac:dyDescent="0.25">
      <c r="A1521">
        <v>1519</v>
      </c>
      <c r="B1521">
        <f>ROUNDUP(Commercial_Industrial_Requirements[[#This Row],[Total Parking Spaces]]*0.2,0.1)</f>
        <v>304</v>
      </c>
      <c r="C1521">
        <f>ROUNDUP(Commercial_Industrial_Requirements[[#This Row],['# EV Capable Spaces]]*0.25,0.1)</f>
        <v>76</v>
      </c>
      <c r="E1521">
        <v>1519</v>
      </c>
      <c r="F1521">
        <f t="shared" si="151"/>
        <v>152</v>
      </c>
      <c r="G1521">
        <f t="shared" si="152"/>
        <v>380</v>
      </c>
      <c r="H1521">
        <v>0</v>
      </c>
      <c r="J1521">
        <v>1519</v>
      </c>
      <c r="K1521">
        <f t="shared" si="147"/>
        <v>152</v>
      </c>
      <c r="L1521">
        <f t="shared" si="148"/>
        <v>380</v>
      </c>
      <c r="M1521">
        <f t="shared" si="149"/>
        <v>76</v>
      </c>
      <c r="O1521" s="278">
        <v>1519</v>
      </c>
      <c r="P1521" s="278">
        <v>0</v>
      </c>
      <c r="Q1521" s="278">
        <f t="shared" si="150"/>
        <v>1519</v>
      </c>
      <c r="R1521" s="279">
        <v>0</v>
      </c>
    </row>
    <row r="1522" spans="1:18" x14ac:dyDescent="0.25">
      <c r="A1522">
        <v>1520</v>
      </c>
      <c r="B1522">
        <f>ROUNDUP(Commercial_Industrial_Requirements[[#This Row],[Total Parking Spaces]]*0.2,0.1)</f>
        <v>304</v>
      </c>
      <c r="C1522">
        <f>ROUNDUP(Commercial_Industrial_Requirements[[#This Row],['# EV Capable Spaces]]*0.25,0.1)</f>
        <v>76</v>
      </c>
      <c r="E1522">
        <v>1520</v>
      </c>
      <c r="F1522">
        <f t="shared" si="151"/>
        <v>152</v>
      </c>
      <c r="G1522">
        <f t="shared" si="152"/>
        <v>380</v>
      </c>
      <c r="H1522">
        <v>0</v>
      </c>
      <c r="J1522">
        <v>1520</v>
      </c>
      <c r="K1522">
        <f t="shared" si="147"/>
        <v>152</v>
      </c>
      <c r="L1522">
        <f t="shared" si="148"/>
        <v>380</v>
      </c>
      <c r="M1522">
        <f t="shared" si="149"/>
        <v>76</v>
      </c>
      <c r="O1522" s="278">
        <v>1520</v>
      </c>
      <c r="P1522" s="278">
        <v>0</v>
      </c>
      <c r="Q1522" s="278">
        <f t="shared" si="150"/>
        <v>1520</v>
      </c>
      <c r="R1522" s="279">
        <v>0</v>
      </c>
    </row>
    <row r="1523" spans="1:18" x14ac:dyDescent="0.25">
      <c r="A1523">
        <v>1521</v>
      </c>
      <c r="B1523">
        <f>ROUNDUP(Commercial_Industrial_Requirements[[#This Row],[Total Parking Spaces]]*0.2,0.1)</f>
        <v>305</v>
      </c>
      <c r="C1523">
        <f>ROUNDUP(Commercial_Industrial_Requirements[[#This Row],['# EV Capable Spaces]]*0.25,0.1)</f>
        <v>77</v>
      </c>
      <c r="E1523">
        <v>1521</v>
      </c>
      <c r="F1523">
        <f t="shared" si="151"/>
        <v>153</v>
      </c>
      <c r="G1523">
        <f t="shared" si="152"/>
        <v>381</v>
      </c>
      <c r="H1523">
        <v>0</v>
      </c>
      <c r="J1523">
        <v>1521</v>
      </c>
      <c r="K1523">
        <f t="shared" si="147"/>
        <v>153</v>
      </c>
      <c r="L1523">
        <f t="shared" si="148"/>
        <v>381</v>
      </c>
      <c r="M1523">
        <f t="shared" si="149"/>
        <v>77</v>
      </c>
      <c r="O1523" s="278">
        <v>1521</v>
      </c>
      <c r="P1523" s="278">
        <v>0</v>
      </c>
      <c r="Q1523" s="278">
        <f t="shared" si="150"/>
        <v>1521</v>
      </c>
      <c r="R1523" s="279">
        <v>0</v>
      </c>
    </row>
    <row r="1524" spans="1:18" x14ac:dyDescent="0.25">
      <c r="A1524">
        <v>1522</v>
      </c>
      <c r="B1524">
        <f>ROUNDUP(Commercial_Industrial_Requirements[[#This Row],[Total Parking Spaces]]*0.2,0.1)</f>
        <v>305</v>
      </c>
      <c r="C1524">
        <f>ROUNDUP(Commercial_Industrial_Requirements[[#This Row],['# EV Capable Spaces]]*0.25,0.1)</f>
        <v>77</v>
      </c>
      <c r="E1524">
        <v>1522</v>
      </c>
      <c r="F1524">
        <f t="shared" si="151"/>
        <v>153</v>
      </c>
      <c r="G1524">
        <f t="shared" si="152"/>
        <v>381</v>
      </c>
      <c r="H1524">
        <v>0</v>
      </c>
      <c r="J1524">
        <v>1522</v>
      </c>
      <c r="K1524">
        <f t="shared" si="147"/>
        <v>153</v>
      </c>
      <c r="L1524">
        <f t="shared" si="148"/>
        <v>381</v>
      </c>
      <c r="M1524">
        <f t="shared" si="149"/>
        <v>77</v>
      </c>
      <c r="O1524" s="278">
        <v>1522</v>
      </c>
      <c r="P1524" s="278">
        <v>0</v>
      </c>
      <c r="Q1524" s="278">
        <f t="shared" si="150"/>
        <v>1522</v>
      </c>
      <c r="R1524" s="279">
        <v>0</v>
      </c>
    </row>
    <row r="1525" spans="1:18" x14ac:dyDescent="0.25">
      <c r="A1525">
        <v>1523</v>
      </c>
      <c r="B1525">
        <f>ROUNDUP(Commercial_Industrial_Requirements[[#This Row],[Total Parking Spaces]]*0.2,0.1)</f>
        <v>305</v>
      </c>
      <c r="C1525">
        <f>ROUNDUP(Commercial_Industrial_Requirements[[#This Row],['# EV Capable Spaces]]*0.25,0.1)</f>
        <v>77</v>
      </c>
      <c r="E1525">
        <v>1523</v>
      </c>
      <c r="F1525">
        <f t="shared" si="151"/>
        <v>153</v>
      </c>
      <c r="G1525">
        <f t="shared" si="152"/>
        <v>381</v>
      </c>
      <c r="H1525">
        <v>0</v>
      </c>
      <c r="J1525">
        <v>1523</v>
      </c>
      <c r="K1525">
        <f t="shared" si="147"/>
        <v>153</v>
      </c>
      <c r="L1525">
        <f t="shared" si="148"/>
        <v>381</v>
      </c>
      <c r="M1525">
        <f t="shared" si="149"/>
        <v>77</v>
      </c>
      <c r="O1525" s="278">
        <v>1523</v>
      </c>
      <c r="P1525" s="278">
        <v>0</v>
      </c>
      <c r="Q1525" s="278">
        <f t="shared" si="150"/>
        <v>1523</v>
      </c>
      <c r="R1525" s="279">
        <v>0</v>
      </c>
    </row>
    <row r="1526" spans="1:18" x14ac:dyDescent="0.25">
      <c r="A1526">
        <v>1524</v>
      </c>
      <c r="B1526">
        <f>ROUNDUP(Commercial_Industrial_Requirements[[#This Row],[Total Parking Spaces]]*0.2,0.1)</f>
        <v>305</v>
      </c>
      <c r="C1526">
        <f>ROUNDUP(Commercial_Industrial_Requirements[[#This Row],['# EV Capable Spaces]]*0.25,0.1)</f>
        <v>77</v>
      </c>
      <c r="E1526">
        <v>1524</v>
      </c>
      <c r="F1526">
        <f t="shared" si="151"/>
        <v>153</v>
      </c>
      <c r="G1526">
        <f t="shared" si="152"/>
        <v>381</v>
      </c>
      <c r="H1526">
        <v>0</v>
      </c>
      <c r="J1526">
        <v>1524</v>
      </c>
      <c r="K1526">
        <f t="shared" si="147"/>
        <v>153</v>
      </c>
      <c r="L1526">
        <f t="shared" si="148"/>
        <v>381</v>
      </c>
      <c r="M1526">
        <f t="shared" si="149"/>
        <v>77</v>
      </c>
      <c r="O1526" s="278">
        <v>1524</v>
      </c>
      <c r="P1526" s="278">
        <v>0</v>
      </c>
      <c r="Q1526" s="278">
        <f t="shared" si="150"/>
        <v>1524</v>
      </c>
      <c r="R1526" s="279">
        <v>0</v>
      </c>
    </row>
    <row r="1527" spans="1:18" x14ac:dyDescent="0.25">
      <c r="A1527">
        <v>1525</v>
      </c>
      <c r="B1527">
        <f>ROUNDUP(Commercial_Industrial_Requirements[[#This Row],[Total Parking Spaces]]*0.2,0.1)</f>
        <v>305</v>
      </c>
      <c r="C1527">
        <f>ROUNDUP(Commercial_Industrial_Requirements[[#This Row],['# EV Capable Spaces]]*0.25,0.1)</f>
        <v>77</v>
      </c>
      <c r="E1527">
        <v>1525</v>
      </c>
      <c r="F1527">
        <f t="shared" si="151"/>
        <v>153</v>
      </c>
      <c r="G1527">
        <f t="shared" si="152"/>
        <v>382</v>
      </c>
      <c r="H1527">
        <v>0</v>
      </c>
      <c r="J1527">
        <v>1525</v>
      </c>
      <c r="K1527">
        <f t="shared" si="147"/>
        <v>153</v>
      </c>
      <c r="L1527">
        <f t="shared" si="148"/>
        <v>382</v>
      </c>
      <c r="M1527">
        <f t="shared" si="149"/>
        <v>77</v>
      </c>
      <c r="O1527" s="278">
        <v>1525</v>
      </c>
      <c r="P1527" s="278">
        <v>0</v>
      </c>
      <c r="Q1527" s="278">
        <f t="shared" si="150"/>
        <v>1525</v>
      </c>
      <c r="R1527" s="279">
        <v>0</v>
      </c>
    </row>
    <row r="1528" spans="1:18" x14ac:dyDescent="0.25">
      <c r="A1528">
        <v>1526</v>
      </c>
      <c r="B1528">
        <f>ROUNDUP(Commercial_Industrial_Requirements[[#This Row],[Total Parking Spaces]]*0.2,0.1)</f>
        <v>306</v>
      </c>
      <c r="C1528">
        <f>ROUNDUP(Commercial_Industrial_Requirements[[#This Row],['# EV Capable Spaces]]*0.25,0.1)</f>
        <v>77</v>
      </c>
      <c r="E1528">
        <v>1526</v>
      </c>
      <c r="F1528">
        <f t="shared" si="151"/>
        <v>153</v>
      </c>
      <c r="G1528">
        <f t="shared" si="152"/>
        <v>382</v>
      </c>
      <c r="H1528">
        <v>0</v>
      </c>
      <c r="J1528">
        <v>1526</v>
      </c>
      <c r="K1528">
        <f t="shared" si="147"/>
        <v>153</v>
      </c>
      <c r="L1528">
        <f t="shared" si="148"/>
        <v>382</v>
      </c>
      <c r="M1528">
        <f t="shared" si="149"/>
        <v>77</v>
      </c>
      <c r="O1528" s="278">
        <v>1526</v>
      </c>
      <c r="P1528" s="278">
        <v>0</v>
      </c>
      <c r="Q1528" s="278">
        <f t="shared" si="150"/>
        <v>1526</v>
      </c>
      <c r="R1528" s="279">
        <v>0</v>
      </c>
    </row>
    <row r="1529" spans="1:18" x14ac:dyDescent="0.25">
      <c r="A1529">
        <v>1527</v>
      </c>
      <c r="B1529">
        <f>ROUNDUP(Commercial_Industrial_Requirements[[#This Row],[Total Parking Spaces]]*0.2,0.1)</f>
        <v>306</v>
      </c>
      <c r="C1529">
        <f>ROUNDUP(Commercial_Industrial_Requirements[[#This Row],['# EV Capable Spaces]]*0.25,0.1)</f>
        <v>77</v>
      </c>
      <c r="E1529">
        <v>1527</v>
      </c>
      <c r="F1529">
        <f t="shared" si="151"/>
        <v>153</v>
      </c>
      <c r="G1529">
        <f t="shared" si="152"/>
        <v>382</v>
      </c>
      <c r="H1529">
        <v>0</v>
      </c>
      <c r="J1529">
        <v>1527</v>
      </c>
      <c r="K1529">
        <f t="shared" si="147"/>
        <v>153</v>
      </c>
      <c r="L1529">
        <f t="shared" si="148"/>
        <v>382</v>
      </c>
      <c r="M1529">
        <f t="shared" si="149"/>
        <v>77</v>
      </c>
      <c r="O1529" s="278">
        <v>1527</v>
      </c>
      <c r="P1529" s="278">
        <v>0</v>
      </c>
      <c r="Q1529" s="278">
        <f t="shared" si="150"/>
        <v>1527</v>
      </c>
      <c r="R1529" s="279">
        <v>0</v>
      </c>
    </row>
    <row r="1530" spans="1:18" x14ac:dyDescent="0.25">
      <c r="A1530">
        <v>1528</v>
      </c>
      <c r="B1530">
        <f>ROUNDUP(Commercial_Industrial_Requirements[[#This Row],[Total Parking Spaces]]*0.2,0.1)</f>
        <v>306</v>
      </c>
      <c r="C1530">
        <f>ROUNDUP(Commercial_Industrial_Requirements[[#This Row],['# EV Capable Spaces]]*0.25,0.1)</f>
        <v>77</v>
      </c>
      <c r="E1530">
        <v>1528</v>
      </c>
      <c r="F1530">
        <f t="shared" si="151"/>
        <v>153</v>
      </c>
      <c r="G1530">
        <f t="shared" si="152"/>
        <v>382</v>
      </c>
      <c r="H1530">
        <v>0</v>
      </c>
      <c r="J1530">
        <v>1528</v>
      </c>
      <c r="K1530">
        <f t="shared" si="147"/>
        <v>153</v>
      </c>
      <c r="L1530">
        <f t="shared" si="148"/>
        <v>382</v>
      </c>
      <c r="M1530">
        <f t="shared" si="149"/>
        <v>77</v>
      </c>
      <c r="O1530" s="278">
        <v>1528</v>
      </c>
      <c r="P1530" s="278">
        <v>0</v>
      </c>
      <c r="Q1530" s="278">
        <f t="shared" si="150"/>
        <v>1528</v>
      </c>
      <c r="R1530" s="279">
        <v>0</v>
      </c>
    </row>
    <row r="1531" spans="1:18" x14ac:dyDescent="0.25">
      <c r="A1531">
        <v>1529</v>
      </c>
      <c r="B1531">
        <f>ROUNDUP(Commercial_Industrial_Requirements[[#This Row],[Total Parking Spaces]]*0.2,0.1)</f>
        <v>306</v>
      </c>
      <c r="C1531">
        <f>ROUNDUP(Commercial_Industrial_Requirements[[#This Row],['# EV Capable Spaces]]*0.25,0.1)</f>
        <v>77</v>
      </c>
      <c r="E1531">
        <v>1529</v>
      </c>
      <c r="F1531">
        <f t="shared" si="151"/>
        <v>153</v>
      </c>
      <c r="G1531">
        <f t="shared" si="152"/>
        <v>383</v>
      </c>
      <c r="H1531">
        <v>0</v>
      </c>
      <c r="J1531">
        <v>1529</v>
      </c>
      <c r="K1531">
        <f t="shared" si="147"/>
        <v>153</v>
      </c>
      <c r="L1531">
        <f t="shared" si="148"/>
        <v>383</v>
      </c>
      <c r="M1531">
        <f t="shared" si="149"/>
        <v>77</v>
      </c>
      <c r="O1531" s="278">
        <v>1529</v>
      </c>
      <c r="P1531" s="278">
        <v>0</v>
      </c>
      <c r="Q1531" s="278">
        <f t="shared" si="150"/>
        <v>1529</v>
      </c>
      <c r="R1531" s="279">
        <v>0</v>
      </c>
    </row>
    <row r="1532" spans="1:18" x14ac:dyDescent="0.25">
      <c r="A1532">
        <v>1530</v>
      </c>
      <c r="B1532">
        <f>ROUNDUP(Commercial_Industrial_Requirements[[#This Row],[Total Parking Spaces]]*0.2,0.1)</f>
        <v>306</v>
      </c>
      <c r="C1532">
        <f>ROUNDUP(Commercial_Industrial_Requirements[[#This Row],['# EV Capable Spaces]]*0.25,0.1)</f>
        <v>77</v>
      </c>
      <c r="E1532">
        <v>1530</v>
      </c>
      <c r="F1532">
        <f t="shared" si="151"/>
        <v>153</v>
      </c>
      <c r="G1532">
        <f t="shared" si="152"/>
        <v>383</v>
      </c>
      <c r="H1532">
        <v>0</v>
      </c>
      <c r="J1532">
        <v>1530</v>
      </c>
      <c r="K1532">
        <f t="shared" si="147"/>
        <v>153</v>
      </c>
      <c r="L1532">
        <f t="shared" si="148"/>
        <v>383</v>
      </c>
      <c r="M1532">
        <f t="shared" si="149"/>
        <v>77</v>
      </c>
      <c r="O1532" s="278">
        <v>1530</v>
      </c>
      <c r="P1532" s="278">
        <v>0</v>
      </c>
      <c r="Q1532" s="278">
        <f t="shared" si="150"/>
        <v>1530</v>
      </c>
      <c r="R1532" s="279">
        <v>0</v>
      </c>
    </row>
    <row r="1533" spans="1:18" x14ac:dyDescent="0.25">
      <c r="A1533">
        <v>1531</v>
      </c>
      <c r="B1533">
        <f>ROUNDUP(Commercial_Industrial_Requirements[[#This Row],[Total Parking Spaces]]*0.2,0.1)</f>
        <v>307</v>
      </c>
      <c r="C1533">
        <f>ROUNDUP(Commercial_Industrial_Requirements[[#This Row],['# EV Capable Spaces]]*0.25,0.1)</f>
        <v>77</v>
      </c>
      <c r="E1533">
        <v>1531</v>
      </c>
      <c r="F1533">
        <f t="shared" si="151"/>
        <v>154</v>
      </c>
      <c r="G1533">
        <f t="shared" si="152"/>
        <v>383</v>
      </c>
      <c r="H1533">
        <v>0</v>
      </c>
      <c r="J1533">
        <v>1531</v>
      </c>
      <c r="K1533">
        <f t="shared" si="147"/>
        <v>154</v>
      </c>
      <c r="L1533">
        <f t="shared" si="148"/>
        <v>383</v>
      </c>
      <c r="M1533">
        <f t="shared" si="149"/>
        <v>77</v>
      </c>
      <c r="O1533" s="278">
        <v>1531</v>
      </c>
      <c r="P1533" s="278">
        <v>0</v>
      </c>
      <c r="Q1533" s="278">
        <f t="shared" si="150"/>
        <v>1531</v>
      </c>
      <c r="R1533" s="279">
        <v>0</v>
      </c>
    </row>
    <row r="1534" spans="1:18" x14ac:dyDescent="0.25">
      <c r="A1534">
        <v>1532</v>
      </c>
      <c r="B1534">
        <f>ROUNDUP(Commercial_Industrial_Requirements[[#This Row],[Total Parking Spaces]]*0.2,0.1)</f>
        <v>307</v>
      </c>
      <c r="C1534">
        <f>ROUNDUP(Commercial_Industrial_Requirements[[#This Row],['# EV Capable Spaces]]*0.25,0.1)</f>
        <v>77</v>
      </c>
      <c r="E1534">
        <v>1532</v>
      </c>
      <c r="F1534">
        <f t="shared" si="151"/>
        <v>154</v>
      </c>
      <c r="G1534">
        <f t="shared" si="152"/>
        <v>383</v>
      </c>
      <c r="H1534">
        <v>0</v>
      </c>
      <c r="J1534">
        <v>1532</v>
      </c>
      <c r="K1534">
        <f t="shared" si="147"/>
        <v>154</v>
      </c>
      <c r="L1534">
        <f t="shared" si="148"/>
        <v>383</v>
      </c>
      <c r="M1534">
        <f t="shared" si="149"/>
        <v>77</v>
      </c>
      <c r="O1534" s="278">
        <v>1532</v>
      </c>
      <c r="P1534" s="278">
        <v>0</v>
      </c>
      <c r="Q1534" s="278">
        <f t="shared" si="150"/>
        <v>1532</v>
      </c>
      <c r="R1534" s="279">
        <v>0</v>
      </c>
    </row>
    <row r="1535" spans="1:18" x14ac:dyDescent="0.25">
      <c r="A1535">
        <v>1533</v>
      </c>
      <c r="B1535">
        <f>ROUNDUP(Commercial_Industrial_Requirements[[#This Row],[Total Parking Spaces]]*0.2,0.1)</f>
        <v>307</v>
      </c>
      <c r="C1535">
        <f>ROUNDUP(Commercial_Industrial_Requirements[[#This Row],['# EV Capable Spaces]]*0.25,0.1)</f>
        <v>77</v>
      </c>
      <c r="E1535">
        <v>1533</v>
      </c>
      <c r="F1535">
        <f t="shared" si="151"/>
        <v>154</v>
      </c>
      <c r="G1535">
        <f t="shared" si="152"/>
        <v>384</v>
      </c>
      <c r="H1535">
        <v>0</v>
      </c>
      <c r="J1535">
        <v>1533</v>
      </c>
      <c r="K1535">
        <f t="shared" si="147"/>
        <v>154</v>
      </c>
      <c r="L1535">
        <f t="shared" si="148"/>
        <v>384</v>
      </c>
      <c r="M1535">
        <f t="shared" si="149"/>
        <v>77</v>
      </c>
      <c r="O1535" s="278">
        <v>1533</v>
      </c>
      <c r="P1535" s="278">
        <v>0</v>
      </c>
      <c r="Q1535" s="278">
        <f t="shared" si="150"/>
        <v>1533</v>
      </c>
      <c r="R1535" s="279">
        <v>0</v>
      </c>
    </row>
    <row r="1536" spans="1:18" x14ac:dyDescent="0.25">
      <c r="A1536">
        <v>1534</v>
      </c>
      <c r="B1536">
        <f>ROUNDUP(Commercial_Industrial_Requirements[[#This Row],[Total Parking Spaces]]*0.2,0.1)</f>
        <v>307</v>
      </c>
      <c r="C1536">
        <f>ROUNDUP(Commercial_Industrial_Requirements[[#This Row],['# EV Capable Spaces]]*0.25,0.1)</f>
        <v>77</v>
      </c>
      <c r="E1536">
        <v>1534</v>
      </c>
      <c r="F1536">
        <f t="shared" si="151"/>
        <v>154</v>
      </c>
      <c r="G1536">
        <f t="shared" si="152"/>
        <v>384</v>
      </c>
      <c r="H1536">
        <v>0</v>
      </c>
      <c r="J1536">
        <v>1534</v>
      </c>
      <c r="K1536">
        <f t="shared" si="147"/>
        <v>154</v>
      </c>
      <c r="L1536">
        <f t="shared" si="148"/>
        <v>384</v>
      </c>
      <c r="M1536">
        <f t="shared" si="149"/>
        <v>77</v>
      </c>
      <c r="O1536" s="278">
        <v>1534</v>
      </c>
      <c r="P1536" s="278">
        <v>0</v>
      </c>
      <c r="Q1536" s="278">
        <f t="shared" si="150"/>
        <v>1534</v>
      </c>
      <c r="R1536" s="279">
        <v>0</v>
      </c>
    </row>
    <row r="1537" spans="1:18" x14ac:dyDescent="0.25">
      <c r="A1537">
        <v>1535</v>
      </c>
      <c r="B1537">
        <f>ROUNDUP(Commercial_Industrial_Requirements[[#This Row],[Total Parking Spaces]]*0.2,0.1)</f>
        <v>307</v>
      </c>
      <c r="C1537">
        <f>ROUNDUP(Commercial_Industrial_Requirements[[#This Row],['# EV Capable Spaces]]*0.25,0.1)</f>
        <v>77</v>
      </c>
      <c r="E1537">
        <v>1535</v>
      </c>
      <c r="F1537">
        <f t="shared" si="151"/>
        <v>154</v>
      </c>
      <c r="G1537">
        <f t="shared" si="152"/>
        <v>384</v>
      </c>
      <c r="H1537">
        <v>0</v>
      </c>
      <c r="J1537">
        <v>1535</v>
      </c>
      <c r="K1537">
        <f t="shared" si="147"/>
        <v>154</v>
      </c>
      <c r="L1537">
        <f t="shared" si="148"/>
        <v>384</v>
      </c>
      <c r="M1537">
        <f t="shared" si="149"/>
        <v>77</v>
      </c>
      <c r="O1537" s="278">
        <v>1535</v>
      </c>
      <c r="P1537" s="278">
        <v>0</v>
      </c>
      <c r="Q1537" s="278">
        <f t="shared" si="150"/>
        <v>1535</v>
      </c>
      <c r="R1537" s="279">
        <v>0</v>
      </c>
    </row>
    <row r="1538" spans="1:18" x14ac:dyDescent="0.25">
      <c r="A1538">
        <v>1536</v>
      </c>
      <c r="B1538">
        <f>ROUNDUP(Commercial_Industrial_Requirements[[#This Row],[Total Parking Spaces]]*0.2,0.1)</f>
        <v>308</v>
      </c>
      <c r="C1538">
        <f>ROUNDUP(Commercial_Industrial_Requirements[[#This Row],['# EV Capable Spaces]]*0.25,0.1)</f>
        <v>77</v>
      </c>
      <c r="E1538">
        <v>1536</v>
      </c>
      <c r="F1538">
        <f t="shared" si="151"/>
        <v>154</v>
      </c>
      <c r="G1538">
        <f t="shared" si="152"/>
        <v>384</v>
      </c>
      <c r="H1538">
        <v>0</v>
      </c>
      <c r="J1538">
        <v>1536</v>
      </c>
      <c r="K1538">
        <f t="shared" si="147"/>
        <v>154</v>
      </c>
      <c r="L1538">
        <f t="shared" si="148"/>
        <v>384</v>
      </c>
      <c r="M1538">
        <f t="shared" si="149"/>
        <v>77</v>
      </c>
      <c r="O1538" s="278">
        <v>1536</v>
      </c>
      <c r="P1538" s="278">
        <v>0</v>
      </c>
      <c r="Q1538" s="278">
        <f t="shared" si="150"/>
        <v>1536</v>
      </c>
      <c r="R1538" s="279">
        <v>0</v>
      </c>
    </row>
    <row r="1539" spans="1:18" x14ac:dyDescent="0.25">
      <c r="A1539">
        <v>1537</v>
      </c>
      <c r="B1539">
        <f>ROUNDUP(Commercial_Industrial_Requirements[[#This Row],[Total Parking Spaces]]*0.2,0.1)</f>
        <v>308</v>
      </c>
      <c r="C1539">
        <f>ROUNDUP(Commercial_Industrial_Requirements[[#This Row],['# EV Capable Spaces]]*0.25,0.1)</f>
        <v>77</v>
      </c>
      <c r="E1539">
        <v>1537</v>
      </c>
      <c r="F1539">
        <f t="shared" si="151"/>
        <v>154</v>
      </c>
      <c r="G1539">
        <f t="shared" si="152"/>
        <v>385</v>
      </c>
      <c r="H1539">
        <v>0</v>
      </c>
      <c r="J1539">
        <v>1537</v>
      </c>
      <c r="K1539">
        <f t="shared" si="147"/>
        <v>154</v>
      </c>
      <c r="L1539">
        <f t="shared" si="148"/>
        <v>385</v>
      </c>
      <c r="M1539">
        <f t="shared" si="149"/>
        <v>77</v>
      </c>
      <c r="O1539" s="278">
        <v>1537</v>
      </c>
      <c r="P1539" s="278">
        <v>0</v>
      </c>
      <c r="Q1539" s="278">
        <f t="shared" si="150"/>
        <v>1537</v>
      </c>
      <c r="R1539" s="279">
        <v>0</v>
      </c>
    </row>
    <row r="1540" spans="1:18" x14ac:dyDescent="0.25">
      <c r="A1540">
        <v>1538</v>
      </c>
      <c r="B1540">
        <f>ROUNDUP(Commercial_Industrial_Requirements[[#This Row],[Total Parking Spaces]]*0.2,0.1)</f>
        <v>308</v>
      </c>
      <c r="C1540">
        <f>ROUNDUP(Commercial_Industrial_Requirements[[#This Row],['# EV Capable Spaces]]*0.25,0.1)</f>
        <v>77</v>
      </c>
      <c r="E1540">
        <v>1538</v>
      </c>
      <c r="F1540">
        <f t="shared" si="151"/>
        <v>154</v>
      </c>
      <c r="G1540">
        <f t="shared" si="152"/>
        <v>385</v>
      </c>
      <c r="H1540">
        <v>0</v>
      </c>
      <c r="J1540">
        <v>1538</v>
      </c>
      <c r="K1540">
        <f t="shared" si="147"/>
        <v>154</v>
      </c>
      <c r="L1540">
        <f t="shared" si="148"/>
        <v>385</v>
      </c>
      <c r="M1540">
        <f t="shared" si="149"/>
        <v>77</v>
      </c>
      <c r="O1540" s="278">
        <v>1538</v>
      </c>
      <c r="P1540" s="278">
        <v>0</v>
      </c>
      <c r="Q1540" s="278">
        <f t="shared" si="150"/>
        <v>1538</v>
      </c>
      <c r="R1540" s="279">
        <v>0</v>
      </c>
    </row>
    <row r="1541" spans="1:18" x14ac:dyDescent="0.25">
      <c r="A1541">
        <v>1539</v>
      </c>
      <c r="B1541">
        <f>ROUNDUP(Commercial_Industrial_Requirements[[#This Row],[Total Parking Spaces]]*0.2,0.1)</f>
        <v>308</v>
      </c>
      <c r="C1541">
        <f>ROUNDUP(Commercial_Industrial_Requirements[[#This Row],['# EV Capable Spaces]]*0.25,0.1)</f>
        <v>77</v>
      </c>
      <c r="E1541">
        <v>1539</v>
      </c>
      <c r="F1541">
        <f t="shared" si="151"/>
        <v>154</v>
      </c>
      <c r="G1541">
        <f t="shared" si="152"/>
        <v>385</v>
      </c>
      <c r="H1541">
        <v>0</v>
      </c>
      <c r="J1541">
        <v>1539</v>
      </c>
      <c r="K1541">
        <f t="shared" si="147"/>
        <v>154</v>
      </c>
      <c r="L1541">
        <f t="shared" si="148"/>
        <v>385</v>
      </c>
      <c r="M1541">
        <f t="shared" si="149"/>
        <v>77</v>
      </c>
      <c r="O1541" s="278">
        <v>1539</v>
      </c>
      <c r="P1541" s="278">
        <v>0</v>
      </c>
      <c r="Q1541" s="278">
        <f t="shared" si="150"/>
        <v>1539</v>
      </c>
      <c r="R1541" s="279">
        <v>0</v>
      </c>
    </row>
    <row r="1542" spans="1:18" x14ac:dyDescent="0.25">
      <c r="A1542">
        <v>1540</v>
      </c>
      <c r="B1542">
        <f>ROUNDUP(Commercial_Industrial_Requirements[[#This Row],[Total Parking Spaces]]*0.2,0.1)</f>
        <v>308</v>
      </c>
      <c r="C1542">
        <f>ROUNDUP(Commercial_Industrial_Requirements[[#This Row],['# EV Capable Spaces]]*0.25,0.1)</f>
        <v>77</v>
      </c>
      <c r="E1542">
        <v>1540</v>
      </c>
      <c r="F1542">
        <f t="shared" si="151"/>
        <v>154</v>
      </c>
      <c r="G1542">
        <f t="shared" si="152"/>
        <v>385</v>
      </c>
      <c r="H1542">
        <v>0</v>
      </c>
      <c r="J1542">
        <v>1540</v>
      </c>
      <c r="K1542">
        <f t="shared" si="147"/>
        <v>154</v>
      </c>
      <c r="L1542">
        <f t="shared" si="148"/>
        <v>385</v>
      </c>
      <c r="M1542">
        <f t="shared" si="149"/>
        <v>77</v>
      </c>
      <c r="O1542" s="278">
        <v>1540</v>
      </c>
      <c r="P1542" s="278">
        <v>0</v>
      </c>
      <c r="Q1542" s="278">
        <f t="shared" si="150"/>
        <v>1540</v>
      </c>
      <c r="R1542" s="279">
        <v>0</v>
      </c>
    </row>
    <row r="1543" spans="1:18" x14ac:dyDescent="0.25">
      <c r="A1543">
        <v>1541</v>
      </c>
      <c r="B1543">
        <f>ROUNDUP(Commercial_Industrial_Requirements[[#This Row],[Total Parking Spaces]]*0.2,0.1)</f>
        <v>309</v>
      </c>
      <c r="C1543">
        <f>ROUNDUP(Commercial_Industrial_Requirements[[#This Row],['# EV Capable Spaces]]*0.25,0.1)</f>
        <v>78</v>
      </c>
      <c r="E1543">
        <v>1541</v>
      </c>
      <c r="F1543">
        <f t="shared" si="151"/>
        <v>155</v>
      </c>
      <c r="G1543">
        <f t="shared" si="152"/>
        <v>386</v>
      </c>
      <c r="H1543">
        <v>0</v>
      </c>
      <c r="J1543">
        <v>1541</v>
      </c>
      <c r="K1543">
        <f t="shared" si="147"/>
        <v>155</v>
      </c>
      <c r="L1543">
        <f t="shared" si="148"/>
        <v>386</v>
      </c>
      <c r="M1543">
        <f t="shared" si="149"/>
        <v>78</v>
      </c>
      <c r="O1543" s="278">
        <v>1541</v>
      </c>
      <c r="P1543" s="278">
        <v>0</v>
      </c>
      <c r="Q1543" s="278">
        <f t="shared" si="150"/>
        <v>1541</v>
      </c>
      <c r="R1543" s="279">
        <v>0</v>
      </c>
    </row>
    <row r="1544" spans="1:18" x14ac:dyDescent="0.25">
      <c r="A1544">
        <v>1542</v>
      </c>
      <c r="B1544">
        <f>ROUNDUP(Commercial_Industrial_Requirements[[#This Row],[Total Parking Spaces]]*0.2,0.1)</f>
        <v>309</v>
      </c>
      <c r="C1544">
        <f>ROUNDUP(Commercial_Industrial_Requirements[[#This Row],['# EV Capable Spaces]]*0.25,0.1)</f>
        <v>78</v>
      </c>
      <c r="E1544">
        <v>1542</v>
      </c>
      <c r="F1544">
        <f t="shared" si="151"/>
        <v>155</v>
      </c>
      <c r="G1544">
        <f t="shared" si="152"/>
        <v>386</v>
      </c>
      <c r="H1544">
        <v>0</v>
      </c>
      <c r="J1544">
        <v>1542</v>
      </c>
      <c r="K1544">
        <f t="shared" si="147"/>
        <v>155</v>
      </c>
      <c r="L1544">
        <f t="shared" si="148"/>
        <v>386</v>
      </c>
      <c r="M1544">
        <f t="shared" si="149"/>
        <v>78</v>
      </c>
      <c r="O1544" s="278">
        <v>1542</v>
      </c>
      <c r="P1544" s="278">
        <v>0</v>
      </c>
      <c r="Q1544" s="278">
        <f t="shared" si="150"/>
        <v>1542</v>
      </c>
      <c r="R1544" s="279">
        <v>0</v>
      </c>
    </row>
    <row r="1545" spans="1:18" x14ac:dyDescent="0.25">
      <c r="A1545">
        <v>1543</v>
      </c>
      <c r="B1545">
        <f>ROUNDUP(Commercial_Industrial_Requirements[[#This Row],[Total Parking Spaces]]*0.2,0.1)</f>
        <v>309</v>
      </c>
      <c r="C1545">
        <f>ROUNDUP(Commercial_Industrial_Requirements[[#This Row],['# EV Capable Spaces]]*0.25,0.1)</f>
        <v>78</v>
      </c>
      <c r="E1545">
        <v>1543</v>
      </c>
      <c r="F1545">
        <f t="shared" si="151"/>
        <v>155</v>
      </c>
      <c r="G1545">
        <f t="shared" si="152"/>
        <v>386</v>
      </c>
      <c r="H1545">
        <v>0</v>
      </c>
      <c r="J1545">
        <v>1543</v>
      </c>
      <c r="K1545">
        <f t="shared" si="147"/>
        <v>155</v>
      </c>
      <c r="L1545">
        <f t="shared" si="148"/>
        <v>386</v>
      </c>
      <c r="M1545">
        <f t="shared" si="149"/>
        <v>78</v>
      </c>
      <c r="O1545" s="278">
        <v>1543</v>
      </c>
      <c r="P1545" s="278">
        <v>0</v>
      </c>
      <c r="Q1545" s="278">
        <f t="shared" si="150"/>
        <v>1543</v>
      </c>
      <c r="R1545" s="279">
        <v>0</v>
      </c>
    </row>
    <row r="1546" spans="1:18" x14ac:dyDescent="0.25">
      <c r="A1546">
        <v>1544</v>
      </c>
      <c r="B1546">
        <f>ROUNDUP(Commercial_Industrial_Requirements[[#This Row],[Total Parking Spaces]]*0.2,0.1)</f>
        <v>309</v>
      </c>
      <c r="C1546">
        <f>ROUNDUP(Commercial_Industrial_Requirements[[#This Row],['# EV Capable Spaces]]*0.25,0.1)</f>
        <v>78</v>
      </c>
      <c r="E1546">
        <v>1544</v>
      </c>
      <c r="F1546">
        <f t="shared" si="151"/>
        <v>155</v>
      </c>
      <c r="G1546">
        <f t="shared" si="152"/>
        <v>386</v>
      </c>
      <c r="H1546">
        <v>0</v>
      </c>
      <c r="J1546">
        <v>1544</v>
      </c>
      <c r="K1546">
        <f t="shared" ref="K1546:K1609" si="153">ROUNDUP(J1546*0.1,0.1)</f>
        <v>155</v>
      </c>
      <c r="L1546">
        <f t="shared" ref="L1546:L1609" si="154">ROUNDUP(J1546*0.25,0.1)</f>
        <v>386</v>
      </c>
      <c r="M1546">
        <f t="shared" ref="M1546:M1609" si="155">ROUNDUP(J1546*0.05,0.1)</f>
        <v>78</v>
      </c>
      <c r="O1546" s="278">
        <v>1544</v>
      </c>
      <c r="P1546" s="278">
        <v>0</v>
      </c>
      <c r="Q1546" s="278">
        <f t="shared" si="150"/>
        <v>1544</v>
      </c>
      <c r="R1546" s="279">
        <v>0</v>
      </c>
    </row>
    <row r="1547" spans="1:18" x14ac:dyDescent="0.25">
      <c r="A1547">
        <v>1545</v>
      </c>
      <c r="B1547">
        <f>ROUNDUP(Commercial_Industrial_Requirements[[#This Row],[Total Parking Spaces]]*0.2,0.1)</f>
        <v>309</v>
      </c>
      <c r="C1547">
        <f>ROUNDUP(Commercial_Industrial_Requirements[[#This Row],['# EV Capable Spaces]]*0.25,0.1)</f>
        <v>78</v>
      </c>
      <c r="E1547">
        <v>1545</v>
      </c>
      <c r="F1547">
        <f t="shared" si="151"/>
        <v>155</v>
      </c>
      <c r="G1547">
        <f t="shared" si="152"/>
        <v>387</v>
      </c>
      <c r="H1547">
        <v>0</v>
      </c>
      <c r="J1547">
        <v>1545</v>
      </c>
      <c r="K1547">
        <f t="shared" si="153"/>
        <v>155</v>
      </c>
      <c r="L1547">
        <f t="shared" si="154"/>
        <v>387</v>
      </c>
      <c r="M1547">
        <f t="shared" si="155"/>
        <v>78</v>
      </c>
      <c r="O1547" s="278">
        <v>1545</v>
      </c>
      <c r="P1547" s="278">
        <v>0</v>
      </c>
      <c r="Q1547" s="278">
        <f t="shared" si="150"/>
        <v>1545</v>
      </c>
      <c r="R1547" s="279">
        <v>0</v>
      </c>
    </row>
    <row r="1548" spans="1:18" x14ac:dyDescent="0.25">
      <c r="A1548">
        <v>1546</v>
      </c>
      <c r="B1548">
        <f>ROUNDUP(Commercial_Industrial_Requirements[[#This Row],[Total Parking Spaces]]*0.2,0.1)</f>
        <v>310</v>
      </c>
      <c r="C1548">
        <f>ROUNDUP(Commercial_Industrial_Requirements[[#This Row],['# EV Capable Spaces]]*0.25,0.1)</f>
        <v>78</v>
      </c>
      <c r="E1548">
        <v>1546</v>
      </c>
      <c r="F1548">
        <f t="shared" si="151"/>
        <v>155</v>
      </c>
      <c r="G1548">
        <f t="shared" si="152"/>
        <v>387</v>
      </c>
      <c r="H1548">
        <v>0</v>
      </c>
      <c r="J1548">
        <v>1546</v>
      </c>
      <c r="K1548">
        <f t="shared" si="153"/>
        <v>155</v>
      </c>
      <c r="L1548">
        <f t="shared" si="154"/>
        <v>387</v>
      </c>
      <c r="M1548">
        <f t="shared" si="155"/>
        <v>78</v>
      </c>
      <c r="O1548" s="278">
        <v>1546</v>
      </c>
      <c r="P1548" s="278">
        <v>0</v>
      </c>
      <c r="Q1548" s="278">
        <f t="shared" si="150"/>
        <v>1546</v>
      </c>
      <c r="R1548" s="279">
        <v>0</v>
      </c>
    </row>
    <row r="1549" spans="1:18" x14ac:dyDescent="0.25">
      <c r="A1549">
        <v>1547</v>
      </c>
      <c r="B1549">
        <f>ROUNDUP(Commercial_Industrial_Requirements[[#This Row],[Total Parking Spaces]]*0.2,0.1)</f>
        <v>310</v>
      </c>
      <c r="C1549">
        <f>ROUNDUP(Commercial_Industrial_Requirements[[#This Row],['# EV Capable Spaces]]*0.25,0.1)</f>
        <v>78</v>
      </c>
      <c r="E1549">
        <v>1547</v>
      </c>
      <c r="F1549">
        <f t="shared" si="151"/>
        <v>155</v>
      </c>
      <c r="G1549">
        <f t="shared" si="152"/>
        <v>387</v>
      </c>
      <c r="H1549">
        <v>0</v>
      </c>
      <c r="J1549">
        <v>1547</v>
      </c>
      <c r="K1549">
        <f t="shared" si="153"/>
        <v>155</v>
      </c>
      <c r="L1549">
        <f t="shared" si="154"/>
        <v>387</v>
      </c>
      <c r="M1549">
        <f t="shared" si="155"/>
        <v>78</v>
      </c>
      <c r="O1549" s="278">
        <v>1547</v>
      </c>
      <c r="P1549" s="278">
        <v>0</v>
      </c>
      <c r="Q1549" s="278">
        <f t="shared" si="150"/>
        <v>1547</v>
      </c>
      <c r="R1549" s="279">
        <v>0</v>
      </c>
    </row>
    <row r="1550" spans="1:18" x14ac:dyDescent="0.25">
      <c r="A1550">
        <v>1548</v>
      </c>
      <c r="B1550">
        <f>ROUNDUP(Commercial_Industrial_Requirements[[#This Row],[Total Parking Spaces]]*0.2,0.1)</f>
        <v>310</v>
      </c>
      <c r="C1550">
        <f>ROUNDUP(Commercial_Industrial_Requirements[[#This Row],['# EV Capable Spaces]]*0.25,0.1)</f>
        <v>78</v>
      </c>
      <c r="E1550">
        <v>1548</v>
      </c>
      <c r="F1550">
        <f t="shared" si="151"/>
        <v>155</v>
      </c>
      <c r="G1550">
        <f t="shared" si="152"/>
        <v>387</v>
      </c>
      <c r="H1550">
        <v>0</v>
      </c>
      <c r="J1550">
        <v>1548</v>
      </c>
      <c r="K1550">
        <f t="shared" si="153"/>
        <v>155</v>
      </c>
      <c r="L1550">
        <f t="shared" si="154"/>
        <v>387</v>
      </c>
      <c r="M1550">
        <f t="shared" si="155"/>
        <v>78</v>
      </c>
      <c r="O1550" s="278">
        <v>1548</v>
      </c>
      <c r="P1550" s="278">
        <v>0</v>
      </c>
      <c r="Q1550" s="278">
        <f t="shared" si="150"/>
        <v>1548</v>
      </c>
      <c r="R1550" s="279">
        <v>0</v>
      </c>
    </row>
    <row r="1551" spans="1:18" x14ac:dyDescent="0.25">
      <c r="A1551">
        <v>1549</v>
      </c>
      <c r="B1551">
        <f>ROUNDUP(Commercial_Industrial_Requirements[[#This Row],[Total Parking Spaces]]*0.2,0.1)</f>
        <v>310</v>
      </c>
      <c r="C1551">
        <f>ROUNDUP(Commercial_Industrial_Requirements[[#This Row],['# EV Capable Spaces]]*0.25,0.1)</f>
        <v>78</v>
      </c>
      <c r="E1551">
        <v>1549</v>
      </c>
      <c r="F1551">
        <f t="shared" si="151"/>
        <v>155</v>
      </c>
      <c r="G1551">
        <f t="shared" si="152"/>
        <v>388</v>
      </c>
      <c r="H1551">
        <v>0</v>
      </c>
      <c r="J1551">
        <v>1549</v>
      </c>
      <c r="K1551">
        <f t="shared" si="153"/>
        <v>155</v>
      </c>
      <c r="L1551">
        <f t="shared" si="154"/>
        <v>388</v>
      </c>
      <c r="M1551">
        <f t="shared" si="155"/>
        <v>78</v>
      </c>
      <c r="O1551" s="278">
        <v>1549</v>
      </c>
      <c r="P1551" s="278">
        <v>0</v>
      </c>
      <c r="Q1551" s="278">
        <f t="shared" si="150"/>
        <v>1549</v>
      </c>
      <c r="R1551" s="279">
        <v>0</v>
      </c>
    </row>
    <row r="1552" spans="1:18" x14ac:dyDescent="0.25">
      <c r="A1552">
        <v>1550</v>
      </c>
      <c r="B1552">
        <f>ROUNDUP(Commercial_Industrial_Requirements[[#This Row],[Total Parking Spaces]]*0.2,0.1)</f>
        <v>310</v>
      </c>
      <c r="C1552">
        <f>ROUNDUP(Commercial_Industrial_Requirements[[#This Row],['# EV Capable Spaces]]*0.25,0.1)</f>
        <v>78</v>
      </c>
      <c r="E1552">
        <v>1550</v>
      </c>
      <c r="F1552">
        <f t="shared" si="151"/>
        <v>155</v>
      </c>
      <c r="G1552">
        <f t="shared" si="152"/>
        <v>388</v>
      </c>
      <c r="H1552">
        <v>0</v>
      </c>
      <c r="J1552">
        <v>1550</v>
      </c>
      <c r="K1552">
        <f t="shared" si="153"/>
        <v>155</v>
      </c>
      <c r="L1552">
        <f t="shared" si="154"/>
        <v>388</v>
      </c>
      <c r="M1552">
        <f t="shared" si="155"/>
        <v>78</v>
      </c>
      <c r="O1552" s="278">
        <v>1550</v>
      </c>
      <c r="P1552" s="278">
        <v>0</v>
      </c>
      <c r="Q1552" s="278">
        <f t="shared" si="150"/>
        <v>1550</v>
      </c>
      <c r="R1552" s="279">
        <v>0</v>
      </c>
    </row>
    <row r="1553" spans="1:18" x14ac:dyDescent="0.25">
      <c r="A1553">
        <v>1551</v>
      </c>
      <c r="B1553">
        <f>ROUNDUP(Commercial_Industrial_Requirements[[#This Row],[Total Parking Spaces]]*0.2,0.1)</f>
        <v>311</v>
      </c>
      <c r="C1553">
        <f>ROUNDUP(Commercial_Industrial_Requirements[[#This Row],['# EV Capable Spaces]]*0.25,0.1)</f>
        <v>78</v>
      </c>
      <c r="E1553">
        <v>1551</v>
      </c>
      <c r="F1553">
        <f t="shared" si="151"/>
        <v>156</v>
      </c>
      <c r="G1553">
        <f t="shared" si="152"/>
        <v>388</v>
      </c>
      <c r="H1553">
        <v>0</v>
      </c>
      <c r="J1553">
        <v>1551</v>
      </c>
      <c r="K1553">
        <f t="shared" si="153"/>
        <v>156</v>
      </c>
      <c r="L1553">
        <f t="shared" si="154"/>
        <v>388</v>
      </c>
      <c r="M1553">
        <f t="shared" si="155"/>
        <v>78</v>
      </c>
      <c r="O1553" s="278">
        <v>1551</v>
      </c>
      <c r="P1553" s="278">
        <v>0</v>
      </c>
      <c r="Q1553" s="278">
        <f t="shared" si="150"/>
        <v>1551</v>
      </c>
      <c r="R1553" s="279">
        <v>0</v>
      </c>
    </row>
    <row r="1554" spans="1:18" x14ac:dyDescent="0.25">
      <c r="A1554">
        <v>1552</v>
      </c>
      <c r="B1554">
        <f>ROUNDUP(Commercial_Industrial_Requirements[[#This Row],[Total Parking Spaces]]*0.2,0.1)</f>
        <v>311</v>
      </c>
      <c r="C1554">
        <f>ROUNDUP(Commercial_Industrial_Requirements[[#This Row],['# EV Capable Spaces]]*0.25,0.1)</f>
        <v>78</v>
      </c>
      <c r="E1554">
        <v>1552</v>
      </c>
      <c r="F1554">
        <f t="shared" si="151"/>
        <v>156</v>
      </c>
      <c r="G1554">
        <f t="shared" si="152"/>
        <v>388</v>
      </c>
      <c r="H1554">
        <v>0</v>
      </c>
      <c r="J1554">
        <v>1552</v>
      </c>
      <c r="K1554">
        <f t="shared" si="153"/>
        <v>156</v>
      </c>
      <c r="L1554">
        <f t="shared" si="154"/>
        <v>388</v>
      </c>
      <c r="M1554">
        <f t="shared" si="155"/>
        <v>78</v>
      </c>
      <c r="O1554" s="278">
        <v>1552</v>
      </c>
      <c r="P1554" s="278">
        <v>0</v>
      </c>
      <c r="Q1554" s="278">
        <f t="shared" si="150"/>
        <v>1552</v>
      </c>
      <c r="R1554" s="279">
        <v>0</v>
      </c>
    </row>
    <row r="1555" spans="1:18" x14ac:dyDescent="0.25">
      <c r="A1555">
        <v>1553</v>
      </c>
      <c r="B1555">
        <f>ROUNDUP(Commercial_Industrial_Requirements[[#This Row],[Total Parking Spaces]]*0.2,0.1)</f>
        <v>311</v>
      </c>
      <c r="C1555">
        <f>ROUNDUP(Commercial_Industrial_Requirements[[#This Row],['# EV Capable Spaces]]*0.25,0.1)</f>
        <v>78</v>
      </c>
      <c r="E1555">
        <v>1553</v>
      </c>
      <c r="F1555">
        <f t="shared" si="151"/>
        <v>156</v>
      </c>
      <c r="G1555">
        <f t="shared" si="152"/>
        <v>389</v>
      </c>
      <c r="H1555">
        <v>0</v>
      </c>
      <c r="J1555">
        <v>1553</v>
      </c>
      <c r="K1555">
        <f t="shared" si="153"/>
        <v>156</v>
      </c>
      <c r="L1555">
        <f t="shared" si="154"/>
        <v>389</v>
      </c>
      <c r="M1555">
        <f t="shared" si="155"/>
        <v>78</v>
      </c>
      <c r="O1555" s="278">
        <v>1553</v>
      </c>
      <c r="P1555" s="278">
        <v>0</v>
      </c>
      <c r="Q1555" s="278">
        <f t="shared" ref="Q1555:Q1618" si="156">O1555</f>
        <v>1553</v>
      </c>
      <c r="R1555" s="279">
        <v>0</v>
      </c>
    </row>
    <row r="1556" spans="1:18" x14ac:dyDescent="0.25">
      <c r="A1556">
        <v>1554</v>
      </c>
      <c r="B1556">
        <f>ROUNDUP(Commercial_Industrial_Requirements[[#This Row],[Total Parking Spaces]]*0.2,0.1)</f>
        <v>311</v>
      </c>
      <c r="C1556">
        <f>ROUNDUP(Commercial_Industrial_Requirements[[#This Row],['# EV Capable Spaces]]*0.25,0.1)</f>
        <v>78</v>
      </c>
      <c r="E1556">
        <v>1554</v>
      </c>
      <c r="F1556">
        <f t="shared" si="151"/>
        <v>156</v>
      </c>
      <c r="G1556">
        <f t="shared" si="152"/>
        <v>389</v>
      </c>
      <c r="H1556">
        <v>0</v>
      </c>
      <c r="J1556">
        <v>1554</v>
      </c>
      <c r="K1556">
        <f t="shared" si="153"/>
        <v>156</v>
      </c>
      <c r="L1556">
        <f t="shared" si="154"/>
        <v>389</v>
      </c>
      <c r="M1556">
        <f t="shared" si="155"/>
        <v>78</v>
      </c>
      <c r="O1556" s="278">
        <v>1554</v>
      </c>
      <c r="P1556" s="278">
        <v>0</v>
      </c>
      <c r="Q1556" s="278">
        <f t="shared" si="156"/>
        <v>1554</v>
      </c>
      <c r="R1556" s="279">
        <v>0</v>
      </c>
    </row>
    <row r="1557" spans="1:18" x14ac:dyDescent="0.25">
      <c r="A1557">
        <v>1555</v>
      </c>
      <c r="B1557">
        <f>ROUNDUP(Commercial_Industrial_Requirements[[#This Row],[Total Parking Spaces]]*0.2,0.1)</f>
        <v>311</v>
      </c>
      <c r="C1557">
        <f>ROUNDUP(Commercial_Industrial_Requirements[[#This Row],['# EV Capable Spaces]]*0.25,0.1)</f>
        <v>78</v>
      </c>
      <c r="E1557">
        <v>1555</v>
      </c>
      <c r="F1557">
        <f t="shared" si="151"/>
        <v>156</v>
      </c>
      <c r="G1557">
        <f t="shared" si="152"/>
        <v>389</v>
      </c>
      <c r="H1557">
        <v>0</v>
      </c>
      <c r="J1557">
        <v>1555</v>
      </c>
      <c r="K1557">
        <f t="shared" si="153"/>
        <v>156</v>
      </c>
      <c r="L1557">
        <f t="shared" si="154"/>
        <v>389</v>
      </c>
      <c r="M1557">
        <f t="shared" si="155"/>
        <v>78</v>
      </c>
      <c r="O1557" s="278">
        <v>1555</v>
      </c>
      <c r="P1557" s="278">
        <v>0</v>
      </c>
      <c r="Q1557" s="278">
        <f t="shared" si="156"/>
        <v>1555</v>
      </c>
      <c r="R1557" s="279">
        <v>0</v>
      </c>
    </row>
    <row r="1558" spans="1:18" x14ac:dyDescent="0.25">
      <c r="A1558">
        <v>1556</v>
      </c>
      <c r="B1558">
        <f>ROUNDUP(Commercial_Industrial_Requirements[[#This Row],[Total Parking Spaces]]*0.2,0.1)</f>
        <v>312</v>
      </c>
      <c r="C1558">
        <f>ROUNDUP(Commercial_Industrial_Requirements[[#This Row],['# EV Capable Spaces]]*0.25,0.1)</f>
        <v>78</v>
      </c>
      <c r="E1558">
        <v>1556</v>
      </c>
      <c r="F1558">
        <f t="shared" si="151"/>
        <v>156</v>
      </c>
      <c r="G1558">
        <f t="shared" si="152"/>
        <v>389</v>
      </c>
      <c r="H1558">
        <v>0</v>
      </c>
      <c r="J1558">
        <v>1556</v>
      </c>
      <c r="K1558">
        <f t="shared" si="153"/>
        <v>156</v>
      </c>
      <c r="L1558">
        <f t="shared" si="154"/>
        <v>389</v>
      </c>
      <c r="M1558">
        <f t="shared" si="155"/>
        <v>78</v>
      </c>
      <c r="O1558" s="278">
        <v>1556</v>
      </c>
      <c r="P1558" s="278">
        <v>0</v>
      </c>
      <c r="Q1558" s="278">
        <f t="shared" si="156"/>
        <v>1556</v>
      </c>
      <c r="R1558" s="279">
        <v>0</v>
      </c>
    </row>
    <row r="1559" spans="1:18" x14ac:dyDescent="0.25">
      <c r="A1559">
        <v>1557</v>
      </c>
      <c r="B1559">
        <f>ROUNDUP(Commercial_Industrial_Requirements[[#This Row],[Total Parking Spaces]]*0.2,0.1)</f>
        <v>312</v>
      </c>
      <c r="C1559">
        <f>ROUNDUP(Commercial_Industrial_Requirements[[#This Row],['# EV Capable Spaces]]*0.25,0.1)</f>
        <v>78</v>
      </c>
      <c r="E1559">
        <v>1557</v>
      </c>
      <c r="F1559">
        <f t="shared" si="151"/>
        <v>156</v>
      </c>
      <c r="G1559">
        <f t="shared" si="152"/>
        <v>390</v>
      </c>
      <c r="H1559">
        <v>0</v>
      </c>
      <c r="J1559">
        <v>1557</v>
      </c>
      <c r="K1559">
        <f t="shared" si="153"/>
        <v>156</v>
      </c>
      <c r="L1559">
        <f t="shared" si="154"/>
        <v>390</v>
      </c>
      <c r="M1559">
        <f t="shared" si="155"/>
        <v>78</v>
      </c>
      <c r="O1559" s="278">
        <v>1557</v>
      </c>
      <c r="P1559" s="278">
        <v>0</v>
      </c>
      <c r="Q1559" s="278">
        <f t="shared" si="156"/>
        <v>1557</v>
      </c>
      <c r="R1559" s="279">
        <v>0</v>
      </c>
    </row>
    <row r="1560" spans="1:18" x14ac:dyDescent="0.25">
      <c r="A1560">
        <v>1558</v>
      </c>
      <c r="B1560">
        <f>ROUNDUP(Commercial_Industrial_Requirements[[#This Row],[Total Parking Spaces]]*0.2,0.1)</f>
        <v>312</v>
      </c>
      <c r="C1560">
        <f>ROUNDUP(Commercial_Industrial_Requirements[[#This Row],['# EV Capable Spaces]]*0.25,0.1)</f>
        <v>78</v>
      </c>
      <c r="E1560">
        <v>1558</v>
      </c>
      <c r="F1560">
        <f t="shared" si="151"/>
        <v>156</v>
      </c>
      <c r="G1560">
        <f t="shared" si="152"/>
        <v>390</v>
      </c>
      <c r="H1560">
        <v>0</v>
      </c>
      <c r="J1560">
        <v>1558</v>
      </c>
      <c r="K1560">
        <f t="shared" si="153"/>
        <v>156</v>
      </c>
      <c r="L1560">
        <f t="shared" si="154"/>
        <v>390</v>
      </c>
      <c r="M1560">
        <f t="shared" si="155"/>
        <v>78</v>
      </c>
      <c r="O1560" s="278">
        <v>1558</v>
      </c>
      <c r="P1560" s="278">
        <v>0</v>
      </c>
      <c r="Q1560" s="278">
        <f t="shared" si="156"/>
        <v>1558</v>
      </c>
      <c r="R1560" s="279">
        <v>0</v>
      </c>
    </row>
    <row r="1561" spans="1:18" x14ac:dyDescent="0.25">
      <c r="A1561">
        <v>1559</v>
      </c>
      <c r="B1561">
        <f>ROUNDUP(Commercial_Industrial_Requirements[[#This Row],[Total Parking Spaces]]*0.2,0.1)</f>
        <v>312</v>
      </c>
      <c r="C1561">
        <f>ROUNDUP(Commercial_Industrial_Requirements[[#This Row],['# EV Capable Spaces]]*0.25,0.1)</f>
        <v>78</v>
      </c>
      <c r="E1561">
        <v>1559</v>
      </c>
      <c r="F1561">
        <f t="shared" si="151"/>
        <v>156</v>
      </c>
      <c r="G1561">
        <f t="shared" si="152"/>
        <v>390</v>
      </c>
      <c r="H1561">
        <v>0</v>
      </c>
      <c r="J1561">
        <v>1559</v>
      </c>
      <c r="K1561">
        <f t="shared" si="153"/>
        <v>156</v>
      </c>
      <c r="L1561">
        <f t="shared" si="154"/>
        <v>390</v>
      </c>
      <c r="M1561">
        <f t="shared" si="155"/>
        <v>78</v>
      </c>
      <c r="O1561" s="278">
        <v>1559</v>
      </c>
      <c r="P1561" s="278">
        <v>0</v>
      </c>
      <c r="Q1561" s="278">
        <f t="shared" si="156"/>
        <v>1559</v>
      </c>
      <c r="R1561" s="279">
        <v>0</v>
      </c>
    </row>
    <row r="1562" spans="1:18" x14ac:dyDescent="0.25">
      <c r="A1562">
        <v>1560</v>
      </c>
      <c r="B1562">
        <f>ROUNDUP(Commercial_Industrial_Requirements[[#This Row],[Total Parking Spaces]]*0.2,0.1)</f>
        <v>312</v>
      </c>
      <c r="C1562">
        <f>ROUNDUP(Commercial_Industrial_Requirements[[#This Row],['# EV Capable Spaces]]*0.25,0.1)</f>
        <v>78</v>
      </c>
      <c r="E1562">
        <v>1560</v>
      </c>
      <c r="F1562">
        <f t="shared" si="151"/>
        <v>156</v>
      </c>
      <c r="G1562">
        <f t="shared" si="152"/>
        <v>390</v>
      </c>
      <c r="H1562">
        <v>0</v>
      </c>
      <c r="J1562">
        <v>1560</v>
      </c>
      <c r="K1562">
        <f t="shared" si="153"/>
        <v>156</v>
      </c>
      <c r="L1562">
        <f t="shared" si="154"/>
        <v>390</v>
      </c>
      <c r="M1562">
        <f t="shared" si="155"/>
        <v>78</v>
      </c>
      <c r="O1562" s="278">
        <v>1560</v>
      </c>
      <c r="P1562" s="278">
        <v>0</v>
      </c>
      <c r="Q1562" s="278">
        <f t="shared" si="156"/>
        <v>1560</v>
      </c>
      <c r="R1562" s="279">
        <v>0</v>
      </c>
    </row>
    <row r="1563" spans="1:18" x14ac:dyDescent="0.25">
      <c r="A1563">
        <v>1561</v>
      </c>
      <c r="B1563">
        <f>ROUNDUP(Commercial_Industrial_Requirements[[#This Row],[Total Parking Spaces]]*0.2,0.1)</f>
        <v>313</v>
      </c>
      <c r="C1563">
        <f>ROUNDUP(Commercial_Industrial_Requirements[[#This Row],['# EV Capable Spaces]]*0.25,0.1)</f>
        <v>79</v>
      </c>
      <c r="E1563">
        <v>1561</v>
      </c>
      <c r="F1563">
        <f t="shared" si="151"/>
        <v>157</v>
      </c>
      <c r="G1563">
        <f t="shared" si="152"/>
        <v>391</v>
      </c>
      <c r="H1563">
        <v>0</v>
      </c>
      <c r="J1563">
        <v>1561</v>
      </c>
      <c r="K1563">
        <f t="shared" si="153"/>
        <v>157</v>
      </c>
      <c r="L1563">
        <f t="shared" si="154"/>
        <v>391</v>
      </c>
      <c r="M1563">
        <f t="shared" si="155"/>
        <v>79</v>
      </c>
      <c r="O1563" s="278">
        <v>1561</v>
      </c>
      <c r="P1563" s="278">
        <v>0</v>
      </c>
      <c r="Q1563" s="278">
        <f t="shared" si="156"/>
        <v>1561</v>
      </c>
      <c r="R1563" s="279">
        <v>0</v>
      </c>
    </row>
    <row r="1564" spans="1:18" x14ac:dyDescent="0.25">
      <c r="A1564">
        <v>1562</v>
      </c>
      <c r="B1564">
        <f>ROUNDUP(Commercial_Industrial_Requirements[[#This Row],[Total Parking Spaces]]*0.2,0.1)</f>
        <v>313</v>
      </c>
      <c r="C1564">
        <f>ROUNDUP(Commercial_Industrial_Requirements[[#This Row],['# EV Capable Spaces]]*0.25,0.1)</f>
        <v>79</v>
      </c>
      <c r="E1564">
        <v>1562</v>
      </c>
      <c r="F1564">
        <f t="shared" si="151"/>
        <v>157</v>
      </c>
      <c r="G1564">
        <f t="shared" si="152"/>
        <v>391</v>
      </c>
      <c r="H1564">
        <v>0</v>
      </c>
      <c r="J1564">
        <v>1562</v>
      </c>
      <c r="K1564">
        <f t="shared" si="153"/>
        <v>157</v>
      </c>
      <c r="L1564">
        <f t="shared" si="154"/>
        <v>391</v>
      </c>
      <c r="M1564">
        <f t="shared" si="155"/>
        <v>79</v>
      </c>
      <c r="O1564" s="278">
        <v>1562</v>
      </c>
      <c r="P1564" s="278">
        <v>0</v>
      </c>
      <c r="Q1564" s="278">
        <f t="shared" si="156"/>
        <v>1562</v>
      </c>
      <c r="R1564" s="279">
        <v>0</v>
      </c>
    </row>
    <row r="1565" spans="1:18" x14ac:dyDescent="0.25">
      <c r="A1565">
        <v>1563</v>
      </c>
      <c r="B1565">
        <f>ROUNDUP(Commercial_Industrial_Requirements[[#This Row],[Total Parking Spaces]]*0.2,0.1)</f>
        <v>313</v>
      </c>
      <c r="C1565">
        <f>ROUNDUP(Commercial_Industrial_Requirements[[#This Row],['# EV Capable Spaces]]*0.25,0.1)</f>
        <v>79</v>
      </c>
      <c r="E1565">
        <v>1563</v>
      </c>
      <c r="F1565">
        <f t="shared" si="151"/>
        <v>157</v>
      </c>
      <c r="G1565">
        <f t="shared" si="152"/>
        <v>391</v>
      </c>
      <c r="H1565">
        <v>0</v>
      </c>
      <c r="J1565">
        <v>1563</v>
      </c>
      <c r="K1565">
        <f t="shared" si="153"/>
        <v>157</v>
      </c>
      <c r="L1565">
        <f t="shared" si="154"/>
        <v>391</v>
      </c>
      <c r="M1565">
        <f t="shared" si="155"/>
        <v>79</v>
      </c>
      <c r="O1565" s="278">
        <v>1563</v>
      </c>
      <c r="P1565" s="278">
        <v>0</v>
      </c>
      <c r="Q1565" s="278">
        <f t="shared" si="156"/>
        <v>1563</v>
      </c>
      <c r="R1565" s="279">
        <v>0</v>
      </c>
    </row>
    <row r="1566" spans="1:18" x14ac:dyDescent="0.25">
      <c r="A1566">
        <v>1564</v>
      </c>
      <c r="B1566">
        <f>ROUNDUP(Commercial_Industrial_Requirements[[#This Row],[Total Parking Spaces]]*0.2,0.1)</f>
        <v>313</v>
      </c>
      <c r="C1566">
        <f>ROUNDUP(Commercial_Industrial_Requirements[[#This Row],['# EV Capable Spaces]]*0.25,0.1)</f>
        <v>79</v>
      </c>
      <c r="E1566">
        <v>1564</v>
      </c>
      <c r="F1566">
        <f t="shared" si="151"/>
        <v>157</v>
      </c>
      <c r="G1566">
        <f t="shared" si="152"/>
        <v>391</v>
      </c>
      <c r="H1566">
        <v>0</v>
      </c>
      <c r="J1566">
        <v>1564</v>
      </c>
      <c r="K1566">
        <f t="shared" si="153"/>
        <v>157</v>
      </c>
      <c r="L1566">
        <f t="shared" si="154"/>
        <v>391</v>
      </c>
      <c r="M1566">
        <f t="shared" si="155"/>
        <v>79</v>
      </c>
      <c r="O1566" s="278">
        <v>1564</v>
      </c>
      <c r="P1566" s="278">
        <v>0</v>
      </c>
      <c r="Q1566" s="278">
        <f t="shared" si="156"/>
        <v>1564</v>
      </c>
      <c r="R1566" s="279">
        <v>0</v>
      </c>
    </row>
    <row r="1567" spans="1:18" x14ac:dyDescent="0.25">
      <c r="A1567">
        <v>1565</v>
      </c>
      <c r="B1567">
        <f>ROUNDUP(Commercial_Industrial_Requirements[[#This Row],[Total Parking Spaces]]*0.2,0.1)</f>
        <v>313</v>
      </c>
      <c r="C1567">
        <f>ROUNDUP(Commercial_Industrial_Requirements[[#This Row],['# EV Capable Spaces]]*0.25,0.1)</f>
        <v>79</v>
      </c>
      <c r="E1567">
        <v>1565</v>
      </c>
      <c r="F1567">
        <f t="shared" si="151"/>
        <v>157</v>
      </c>
      <c r="G1567">
        <f t="shared" si="152"/>
        <v>392</v>
      </c>
      <c r="H1567">
        <v>0</v>
      </c>
      <c r="J1567">
        <v>1565</v>
      </c>
      <c r="K1567">
        <f t="shared" si="153"/>
        <v>157</v>
      </c>
      <c r="L1567">
        <f t="shared" si="154"/>
        <v>392</v>
      </c>
      <c r="M1567">
        <f t="shared" si="155"/>
        <v>79</v>
      </c>
      <c r="O1567" s="278">
        <v>1565</v>
      </c>
      <c r="P1567" s="278">
        <v>0</v>
      </c>
      <c r="Q1567" s="278">
        <f t="shared" si="156"/>
        <v>1565</v>
      </c>
      <c r="R1567" s="279">
        <v>0</v>
      </c>
    </row>
    <row r="1568" spans="1:18" x14ac:dyDescent="0.25">
      <c r="A1568">
        <v>1566</v>
      </c>
      <c r="B1568">
        <f>ROUNDUP(Commercial_Industrial_Requirements[[#This Row],[Total Parking Spaces]]*0.2,0.1)</f>
        <v>314</v>
      </c>
      <c r="C1568">
        <f>ROUNDUP(Commercial_Industrial_Requirements[[#This Row],['# EV Capable Spaces]]*0.25,0.1)</f>
        <v>79</v>
      </c>
      <c r="E1568">
        <v>1566</v>
      </c>
      <c r="F1568">
        <f t="shared" si="151"/>
        <v>157</v>
      </c>
      <c r="G1568">
        <f t="shared" si="152"/>
        <v>392</v>
      </c>
      <c r="H1568">
        <v>0</v>
      </c>
      <c r="J1568">
        <v>1566</v>
      </c>
      <c r="K1568">
        <f t="shared" si="153"/>
        <v>157</v>
      </c>
      <c r="L1568">
        <f t="shared" si="154"/>
        <v>392</v>
      </c>
      <c r="M1568">
        <f t="shared" si="155"/>
        <v>79</v>
      </c>
      <c r="O1568" s="278">
        <v>1566</v>
      </c>
      <c r="P1568" s="278">
        <v>0</v>
      </c>
      <c r="Q1568" s="278">
        <f t="shared" si="156"/>
        <v>1566</v>
      </c>
      <c r="R1568" s="279">
        <v>0</v>
      </c>
    </row>
    <row r="1569" spans="1:18" x14ac:dyDescent="0.25">
      <c r="A1569">
        <v>1567</v>
      </c>
      <c r="B1569">
        <f>ROUNDUP(Commercial_Industrial_Requirements[[#This Row],[Total Parking Spaces]]*0.2,0.1)</f>
        <v>314</v>
      </c>
      <c r="C1569">
        <f>ROUNDUP(Commercial_Industrial_Requirements[[#This Row],['# EV Capable Spaces]]*0.25,0.1)</f>
        <v>79</v>
      </c>
      <c r="E1569">
        <v>1567</v>
      </c>
      <c r="F1569">
        <f t="shared" si="151"/>
        <v>157</v>
      </c>
      <c r="G1569">
        <f t="shared" si="152"/>
        <v>392</v>
      </c>
      <c r="H1569">
        <v>0</v>
      </c>
      <c r="J1569">
        <v>1567</v>
      </c>
      <c r="K1569">
        <f t="shared" si="153"/>
        <v>157</v>
      </c>
      <c r="L1569">
        <f t="shared" si="154"/>
        <v>392</v>
      </c>
      <c r="M1569">
        <f t="shared" si="155"/>
        <v>79</v>
      </c>
      <c r="O1569" s="278">
        <v>1567</v>
      </c>
      <c r="P1569" s="278">
        <v>0</v>
      </c>
      <c r="Q1569" s="278">
        <f t="shared" si="156"/>
        <v>1567</v>
      </c>
      <c r="R1569" s="279">
        <v>0</v>
      </c>
    </row>
    <row r="1570" spans="1:18" x14ac:dyDescent="0.25">
      <c r="A1570">
        <v>1568</v>
      </c>
      <c r="B1570">
        <f>ROUNDUP(Commercial_Industrial_Requirements[[#This Row],[Total Parking Spaces]]*0.2,0.1)</f>
        <v>314</v>
      </c>
      <c r="C1570">
        <f>ROUNDUP(Commercial_Industrial_Requirements[[#This Row],['# EV Capable Spaces]]*0.25,0.1)</f>
        <v>79</v>
      </c>
      <c r="E1570">
        <v>1568</v>
      </c>
      <c r="F1570">
        <f t="shared" si="151"/>
        <v>157</v>
      </c>
      <c r="G1570">
        <f t="shared" si="152"/>
        <v>392</v>
      </c>
      <c r="H1570">
        <v>0</v>
      </c>
      <c r="J1570">
        <v>1568</v>
      </c>
      <c r="K1570">
        <f t="shared" si="153"/>
        <v>157</v>
      </c>
      <c r="L1570">
        <f t="shared" si="154"/>
        <v>392</v>
      </c>
      <c r="M1570">
        <f t="shared" si="155"/>
        <v>79</v>
      </c>
      <c r="O1570" s="278">
        <v>1568</v>
      </c>
      <c r="P1570" s="278">
        <v>0</v>
      </c>
      <c r="Q1570" s="278">
        <f t="shared" si="156"/>
        <v>1568</v>
      </c>
      <c r="R1570" s="279">
        <v>0</v>
      </c>
    </row>
    <row r="1571" spans="1:18" x14ac:dyDescent="0.25">
      <c r="A1571">
        <v>1569</v>
      </c>
      <c r="B1571">
        <f>ROUNDUP(Commercial_Industrial_Requirements[[#This Row],[Total Parking Spaces]]*0.2,0.1)</f>
        <v>314</v>
      </c>
      <c r="C1571">
        <f>ROUNDUP(Commercial_Industrial_Requirements[[#This Row],['# EV Capable Spaces]]*0.25,0.1)</f>
        <v>79</v>
      </c>
      <c r="E1571">
        <v>1569</v>
      </c>
      <c r="F1571">
        <f t="shared" si="151"/>
        <v>157</v>
      </c>
      <c r="G1571">
        <f t="shared" si="152"/>
        <v>393</v>
      </c>
      <c r="H1571">
        <v>0</v>
      </c>
      <c r="J1571">
        <v>1569</v>
      </c>
      <c r="K1571">
        <f t="shared" si="153"/>
        <v>157</v>
      </c>
      <c r="L1571">
        <f t="shared" si="154"/>
        <v>393</v>
      </c>
      <c r="M1571">
        <f t="shared" si="155"/>
        <v>79</v>
      </c>
      <c r="O1571" s="278">
        <v>1569</v>
      </c>
      <c r="P1571" s="278">
        <v>0</v>
      </c>
      <c r="Q1571" s="278">
        <f t="shared" si="156"/>
        <v>1569</v>
      </c>
      <c r="R1571" s="279">
        <v>0</v>
      </c>
    </row>
    <row r="1572" spans="1:18" x14ac:dyDescent="0.25">
      <c r="A1572">
        <v>1570</v>
      </c>
      <c r="B1572">
        <f>ROUNDUP(Commercial_Industrial_Requirements[[#This Row],[Total Parking Spaces]]*0.2,0.1)</f>
        <v>314</v>
      </c>
      <c r="C1572">
        <f>ROUNDUP(Commercial_Industrial_Requirements[[#This Row],['# EV Capable Spaces]]*0.25,0.1)</f>
        <v>79</v>
      </c>
      <c r="E1572">
        <v>1570</v>
      </c>
      <c r="F1572">
        <f t="shared" si="151"/>
        <v>157</v>
      </c>
      <c r="G1572">
        <f t="shared" si="152"/>
        <v>393</v>
      </c>
      <c r="H1572">
        <v>0</v>
      </c>
      <c r="J1572">
        <v>1570</v>
      </c>
      <c r="K1572">
        <f t="shared" si="153"/>
        <v>157</v>
      </c>
      <c r="L1572">
        <f t="shared" si="154"/>
        <v>393</v>
      </c>
      <c r="M1572">
        <f t="shared" si="155"/>
        <v>79</v>
      </c>
      <c r="O1572" s="278">
        <v>1570</v>
      </c>
      <c r="P1572" s="278">
        <v>0</v>
      </c>
      <c r="Q1572" s="278">
        <f t="shared" si="156"/>
        <v>1570</v>
      </c>
      <c r="R1572" s="279">
        <v>0</v>
      </c>
    </row>
    <row r="1573" spans="1:18" x14ac:dyDescent="0.25">
      <c r="A1573">
        <v>1571</v>
      </c>
      <c r="B1573">
        <f>ROUNDUP(Commercial_Industrial_Requirements[[#This Row],[Total Parking Spaces]]*0.2,0.1)</f>
        <v>315</v>
      </c>
      <c r="C1573">
        <f>ROUNDUP(Commercial_Industrial_Requirements[[#This Row],['# EV Capable Spaces]]*0.25,0.1)</f>
        <v>79</v>
      </c>
      <c r="E1573">
        <v>1571</v>
      </c>
      <c r="F1573">
        <f t="shared" si="151"/>
        <v>158</v>
      </c>
      <c r="G1573">
        <f t="shared" si="152"/>
        <v>393</v>
      </c>
      <c r="H1573">
        <v>0</v>
      </c>
      <c r="J1573">
        <v>1571</v>
      </c>
      <c r="K1573">
        <f t="shared" si="153"/>
        <v>158</v>
      </c>
      <c r="L1573">
        <f t="shared" si="154"/>
        <v>393</v>
      </c>
      <c r="M1573">
        <f t="shared" si="155"/>
        <v>79</v>
      </c>
      <c r="O1573" s="278">
        <v>1571</v>
      </c>
      <c r="P1573" s="278">
        <v>0</v>
      </c>
      <c r="Q1573" s="278">
        <f t="shared" si="156"/>
        <v>1571</v>
      </c>
      <c r="R1573" s="279">
        <v>0</v>
      </c>
    </row>
    <row r="1574" spans="1:18" x14ac:dyDescent="0.25">
      <c r="A1574">
        <v>1572</v>
      </c>
      <c r="B1574">
        <f>ROUNDUP(Commercial_Industrial_Requirements[[#This Row],[Total Parking Spaces]]*0.2,0.1)</f>
        <v>315</v>
      </c>
      <c r="C1574">
        <f>ROUNDUP(Commercial_Industrial_Requirements[[#This Row],['# EV Capable Spaces]]*0.25,0.1)</f>
        <v>79</v>
      </c>
      <c r="E1574">
        <v>1572</v>
      </c>
      <c r="F1574">
        <f t="shared" si="151"/>
        <v>158</v>
      </c>
      <c r="G1574">
        <f t="shared" si="152"/>
        <v>393</v>
      </c>
      <c r="H1574">
        <v>0</v>
      </c>
      <c r="J1574">
        <v>1572</v>
      </c>
      <c r="K1574">
        <f t="shared" si="153"/>
        <v>158</v>
      </c>
      <c r="L1574">
        <f t="shared" si="154"/>
        <v>393</v>
      </c>
      <c r="M1574">
        <f t="shared" si="155"/>
        <v>79</v>
      </c>
      <c r="O1574" s="278">
        <v>1572</v>
      </c>
      <c r="P1574" s="278">
        <v>0</v>
      </c>
      <c r="Q1574" s="278">
        <f t="shared" si="156"/>
        <v>1572</v>
      </c>
      <c r="R1574" s="279">
        <v>0</v>
      </c>
    </row>
    <row r="1575" spans="1:18" x14ac:dyDescent="0.25">
      <c r="A1575">
        <v>1573</v>
      </c>
      <c r="B1575">
        <f>ROUNDUP(Commercial_Industrial_Requirements[[#This Row],[Total Parking Spaces]]*0.2,0.1)</f>
        <v>315</v>
      </c>
      <c r="C1575">
        <f>ROUNDUP(Commercial_Industrial_Requirements[[#This Row],['# EV Capable Spaces]]*0.25,0.1)</f>
        <v>79</v>
      </c>
      <c r="E1575">
        <v>1573</v>
      </c>
      <c r="F1575">
        <f t="shared" si="151"/>
        <v>158</v>
      </c>
      <c r="G1575">
        <f t="shared" si="152"/>
        <v>394</v>
      </c>
      <c r="H1575">
        <v>0</v>
      </c>
      <c r="J1575">
        <v>1573</v>
      </c>
      <c r="K1575">
        <f t="shared" si="153"/>
        <v>158</v>
      </c>
      <c r="L1575">
        <f t="shared" si="154"/>
        <v>394</v>
      </c>
      <c r="M1575">
        <f t="shared" si="155"/>
        <v>79</v>
      </c>
      <c r="O1575" s="278">
        <v>1573</v>
      </c>
      <c r="P1575" s="278">
        <v>0</v>
      </c>
      <c r="Q1575" s="278">
        <f t="shared" si="156"/>
        <v>1573</v>
      </c>
      <c r="R1575" s="279">
        <v>0</v>
      </c>
    </row>
    <row r="1576" spans="1:18" x14ac:dyDescent="0.25">
      <c r="A1576">
        <v>1574</v>
      </c>
      <c r="B1576">
        <f>ROUNDUP(Commercial_Industrial_Requirements[[#This Row],[Total Parking Spaces]]*0.2,0.1)</f>
        <v>315</v>
      </c>
      <c r="C1576">
        <f>ROUNDUP(Commercial_Industrial_Requirements[[#This Row],['# EV Capable Spaces]]*0.25,0.1)</f>
        <v>79</v>
      </c>
      <c r="E1576">
        <v>1574</v>
      </c>
      <c r="F1576">
        <f t="shared" si="151"/>
        <v>158</v>
      </c>
      <c r="G1576">
        <f t="shared" si="152"/>
        <v>394</v>
      </c>
      <c r="H1576">
        <v>0</v>
      </c>
      <c r="J1576">
        <v>1574</v>
      </c>
      <c r="K1576">
        <f t="shared" si="153"/>
        <v>158</v>
      </c>
      <c r="L1576">
        <f t="shared" si="154"/>
        <v>394</v>
      </c>
      <c r="M1576">
        <f t="shared" si="155"/>
        <v>79</v>
      </c>
      <c r="O1576" s="278">
        <v>1574</v>
      </c>
      <c r="P1576" s="278">
        <v>0</v>
      </c>
      <c r="Q1576" s="278">
        <f t="shared" si="156"/>
        <v>1574</v>
      </c>
      <c r="R1576" s="279">
        <v>0</v>
      </c>
    </row>
    <row r="1577" spans="1:18" x14ac:dyDescent="0.25">
      <c r="A1577">
        <v>1575</v>
      </c>
      <c r="B1577">
        <f>ROUNDUP(Commercial_Industrial_Requirements[[#This Row],[Total Parking Spaces]]*0.2,0.1)</f>
        <v>315</v>
      </c>
      <c r="C1577">
        <f>ROUNDUP(Commercial_Industrial_Requirements[[#This Row],['# EV Capable Spaces]]*0.25,0.1)</f>
        <v>79</v>
      </c>
      <c r="E1577">
        <v>1575</v>
      </c>
      <c r="F1577">
        <f t="shared" si="151"/>
        <v>158</v>
      </c>
      <c r="G1577">
        <f t="shared" si="152"/>
        <v>394</v>
      </c>
      <c r="H1577">
        <v>0</v>
      </c>
      <c r="J1577">
        <v>1575</v>
      </c>
      <c r="K1577">
        <f t="shared" si="153"/>
        <v>158</v>
      </c>
      <c r="L1577">
        <f t="shared" si="154"/>
        <v>394</v>
      </c>
      <c r="M1577">
        <f t="shared" si="155"/>
        <v>79</v>
      </c>
      <c r="O1577" s="278">
        <v>1575</v>
      </c>
      <c r="P1577" s="278">
        <v>0</v>
      </c>
      <c r="Q1577" s="278">
        <f t="shared" si="156"/>
        <v>1575</v>
      </c>
      <c r="R1577" s="279">
        <v>0</v>
      </c>
    </row>
    <row r="1578" spans="1:18" x14ac:dyDescent="0.25">
      <c r="A1578">
        <v>1576</v>
      </c>
      <c r="B1578">
        <f>ROUNDUP(Commercial_Industrial_Requirements[[#This Row],[Total Parking Spaces]]*0.2,0.1)</f>
        <v>316</v>
      </c>
      <c r="C1578">
        <f>ROUNDUP(Commercial_Industrial_Requirements[[#This Row],['# EV Capable Spaces]]*0.25,0.1)</f>
        <v>79</v>
      </c>
      <c r="E1578">
        <v>1576</v>
      </c>
      <c r="F1578">
        <f t="shared" si="151"/>
        <v>158</v>
      </c>
      <c r="G1578">
        <f t="shared" si="152"/>
        <v>394</v>
      </c>
      <c r="H1578">
        <v>0</v>
      </c>
      <c r="J1578">
        <v>1576</v>
      </c>
      <c r="K1578">
        <f t="shared" si="153"/>
        <v>158</v>
      </c>
      <c r="L1578">
        <f t="shared" si="154"/>
        <v>394</v>
      </c>
      <c r="M1578">
        <f t="shared" si="155"/>
        <v>79</v>
      </c>
      <c r="O1578" s="278">
        <v>1576</v>
      </c>
      <c r="P1578" s="278">
        <v>0</v>
      </c>
      <c r="Q1578" s="278">
        <f t="shared" si="156"/>
        <v>1576</v>
      </c>
      <c r="R1578" s="279">
        <v>0</v>
      </c>
    </row>
    <row r="1579" spans="1:18" x14ac:dyDescent="0.25">
      <c r="A1579">
        <v>1577</v>
      </c>
      <c r="B1579">
        <f>ROUNDUP(Commercial_Industrial_Requirements[[#This Row],[Total Parking Spaces]]*0.2,0.1)</f>
        <v>316</v>
      </c>
      <c r="C1579">
        <f>ROUNDUP(Commercial_Industrial_Requirements[[#This Row],['# EV Capable Spaces]]*0.25,0.1)</f>
        <v>79</v>
      </c>
      <c r="E1579">
        <v>1577</v>
      </c>
      <c r="F1579">
        <f t="shared" si="151"/>
        <v>158</v>
      </c>
      <c r="G1579">
        <f t="shared" si="152"/>
        <v>395</v>
      </c>
      <c r="H1579">
        <v>0</v>
      </c>
      <c r="J1579">
        <v>1577</v>
      </c>
      <c r="K1579">
        <f t="shared" si="153"/>
        <v>158</v>
      </c>
      <c r="L1579">
        <f t="shared" si="154"/>
        <v>395</v>
      </c>
      <c r="M1579">
        <f t="shared" si="155"/>
        <v>79</v>
      </c>
      <c r="O1579" s="278">
        <v>1577</v>
      </c>
      <c r="P1579" s="278">
        <v>0</v>
      </c>
      <c r="Q1579" s="278">
        <f t="shared" si="156"/>
        <v>1577</v>
      </c>
      <c r="R1579" s="279">
        <v>0</v>
      </c>
    </row>
    <row r="1580" spans="1:18" x14ac:dyDescent="0.25">
      <c r="A1580">
        <v>1578</v>
      </c>
      <c r="B1580">
        <f>ROUNDUP(Commercial_Industrial_Requirements[[#This Row],[Total Parking Spaces]]*0.2,0.1)</f>
        <v>316</v>
      </c>
      <c r="C1580">
        <f>ROUNDUP(Commercial_Industrial_Requirements[[#This Row],['# EV Capable Spaces]]*0.25,0.1)</f>
        <v>79</v>
      </c>
      <c r="E1580">
        <v>1578</v>
      </c>
      <c r="F1580">
        <f t="shared" si="151"/>
        <v>158</v>
      </c>
      <c r="G1580">
        <f t="shared" si="152"/>
        <v>395</v>
      </c>
      <c r="H1580">
        <v>0</v>
      </c>
      <c r="J1580">
        <v>1578</v>
      </c>
      <c r="K1580">
        <f t="shared" si="153"/>
        <v>158</v>
      </c>
      <c r="L1580">
        <f t="shared" si="154"/>
        <v>395</v>
      </c>
      <c r="M1580">
        <f t="shared" si="155"/>
        <v>79</v>
      </c>
      <c r="O1580" s="278">
        <v>1578</v>
      </c>
      <c r="P1580" s="278">
        <v>0</v>
      </c>
      <c r="Q1580" s="278">
        <f t="shared" si="156"/>
        <v>1578</v>
      </c>
      <c r="R1580" s="279">
        <v>0</v>
      </c>
    </row>
    <row r="1581" spans="1:18" x14ac:dyDescent="0.25">
      <c r="A1581">
        <v>1579</v>
      </c>
      <c r="B1581">
        <f>ROUNDUP(Commercial_Industrial_Requirements[[#This Row],[Total Parking Spaces]]*0.2,0.1)</f>
        <v>316</v>
      </c>
      <c r="C1581">
        <f>ROUNDUP(Commercial_Industrial_Requirements[[#This Row],['# EV Capable Spaces]]*0.25,0.1)</f>
        <v>79</v>
      </c>
      <c r="E1581">
        <v>1579</v>
      </c>
      <c r="F1581">
        <f t="shared" ref="F1581:F1644" si="157">ROUNDUP(E1581*0.1,0.1)</f>
        <v>158</v>
      </c>
      <c r="G1581">
        <f t="shared" ref="G1581:G1644" si="158">ROUNDUP(E1581*0.25,0.1)</f>
        <v>395</v>
      </c>
      <c r="H1581">
        <v>0</v>
      </c>
      <c r="J1581">
        <v>1579</v>
      </c>
      <c r="K1581">
        <f t="shared" si="153"/>
        <v>158</v>
      </c>
      <c r="L1581">
        <f t="shared" si="154"/>
        <v>395</v>
      </c>
      <c r="M1581">
        <f t="shared" si="155"/>
        <v>79</v>
      </c>
      <c r="O1581" s="278">
        <v>1579</v>
      </c>
      <c r="P1581" s="278">
        <v>0</v>
      </c>
      <c r="Q1581" s="278">
        <f t="shared" si="156"/>
        <v>1579</v>
      </c>
      <c r="R1581" s="279">
        <v>0</v>
      </c>
    </row>
    <row r="1582" spans="1:18" x14ac:dyDescent="0.25">
      <c r="A1582">
        <v>1580</v>
      </c>
      <c r="B1582">
        <f>ROUNDUP(Commercial_Industrial_Requirements[[#This Row],[Total Parking Spaces]]*0.2,0.1)</f>
        <v>316</v>
      </c>
      <c r="C1582">
        <f>ROUNDUP(Commercial_Industrial_Requirements[[#This Row],['# EV Capable Spaces]]*0.25,0.1)</f>
        <v>79</v>
      </c>
      <c r="E1582">
        <v>1580</v>
      </c>
      <c r="F1582">
        <f t="shared" si="157"/>
        <v>158</v>
      </c>
      <c r="G1582">
        <f t="shared" si="158"/>
        <v>395</v>
      </c>
      <c r="H1582">
        <v>0</v>
      </c>
      <c r="J1582">
        <v>1580</v>
      </c>
      <c r="K1582">
        <f t="shared" si="153"/>
        <v>158</v>
      </c>
      <c r="L1582">
        <f t="shared" si="154"/>
        <v>395</v>
      </c>
      <c r="M1582">
        <f t="shared" si="155"/>
        <v>79</v>
      </c>
      <c r="O1582" s="278">
        <v>1580</v>
      </c>
      <c r="P1582" s="278">
        <v>0</v>
      </c>
      <c r="Q1582" s="278">
        <f t="shared" si="156"/>
        <v>1580</v>
      </c>
      <c r="R1582" s="279">
        <v>0</v>
      </c>
    </row>
    <row r="1583" spans="1:18" x14ac:dyDescent="0.25">
      <c r="A1583">
        <v>1581</v>
      </c>
      <c r="B1583">
        <f>ROUNDUP(Commercial_Industrial_Requirements[[#This Row],[Total Parking Spaces]]*0.2,0.1)</f>
        <v>317</v>
      </c>
      <c r="C1583">
        <f>ROUNDUP(Commercial_Industrial_Requirements[[#This Row],['# EV Capable Spaces]]*0.25,0.1)</f>
        <v>80</v>
      </c>
      <c r="E1583">
        <v>1581</v>
      </c>
      <c r="F1583">
        <f t="shared" si="157"/>
        <v>159</v>
      </c>
      <c r="G1583">
        <f t="shared" si="158"/>
        <v>396</v>
      </c>
      <c r="H1583">
        <v>0</v>
      </c>
      <c r="J1583">
        <v>1581</v>
      </c>
      <c r="K1583">
        <f t="shared" si="153"/>
        <v>159</v>
      </c>
      <c r="L1583">
        <f t="shared" si="154"/>
        <v>396</v>
      </c>
      <c r="M1583">
        <f t="shared" si="155"/>
        <v>80</v>
      </c>
      <c r="O1583" s="278">
        <v>1581</v>
      </c>
      <c r="P1583" s="278">
        <v>0</v>
      </c>
      <c r="Q1583" s="278">
        <f t="shared" si="156"/>
        <v>1581</v>
      </c>
      <c r="R1583" s="279">
        <v>0</v>
      </c>
    </row>
    <row r="1584" spans="1:18" x14ac:dyDescent="0.25">
      <c r="A1584">
        <v>1582</v>
      </c>
      <c r="B1584">
        <f>ROUNDUP(Commercial_Industrial_Requirements[[#This Row],[Total Parking Spaces]]*0.2,0.1)</f>
        <v>317</v>
      </c>
      <c r="C1584">
        <f>ROUNDUP(Commercial_Industrial_Requirements[[#This Row],['# EV Capable Spaces]]*0.25,0.1)</f>
        <v>80</v>
      </c>
      <c r="E1584">
        <v>1582</v>
      </c>
      <c r="F1584">
        <f t="shared" si="157"/>
        <v>159</v>
      </c>
      <c r="G1584">
        <f t="shared" si="158"/>
        <v>396</v>
      </c>
      <c r="H1584">
        <v>0</v>
      </c>
      <c r="J1584">
        <v>1582</v>
      </c>
      <c r="K1584">
        <f t="shared" si="153"/>
        <v>159</v>
      </c>
      <c r="L1584">
        <f t="shared" si="154"/>
        <v>396</v>
      </c>
      <c r="M1584">
        <f t="shared" si="155"/>
        <v>80</v>
      </c>
      <c r="O1584" s="278">
        <v>1582</v>
      </c>
      <c r="P1584" s="278">
        <v>0</v>
      </c>
      <c r="Q1584" s="278">
        <f t="shared" si="156"/>
        <v>1582</v>
      </c>
      <c r="R1584" s="279">
        <v>0</v>
      </c>
    </row>
    <row r="1585" spans="1:18" x14ac:dyDescent="0.25">
      <c r="A1585">
        <v>1583</v>
      </c>
      <c r="B1585">
        <f>ROUNDUP(Commercial_Industrial_Requirements[[#This Row],[Total Parking Spaces]]*0.2,0.1)</f>
        <v>317</v>
      </c>
      <c r="C1585">
        <f>ROUNDUP(Commercial_Industrial_Requirements[[#This Row],['# EV Capable Spaces]]*0.25,0.1)</f>
        <v>80</v>
      </c>
      <c r="E1585">
        <v>1583</v>
      </c>
      <c r="F1585">
        <f t="shared" si="157"/>
        <v>159</v>
      </c>
      <c r="G1585">
        <f t="shared" si="158"/>
        <v>396</v>
      </c>
      <c r="H1585">
        <v>0</v>
      </c>
      <c r="J1585">
        <v>1583</v>
      </c>
      <c r="K1585">
        <f t="shared" si="153"/>
        <v>159</v>
      </c>
      <c r="L1585">
        <f t="shared" si="154"/>
        <v>396</v>
      </c>
      <c r="M1585">
        <f t="shared" si="155"/>
        <v>80</v>
      </c>
      <c r="O1585" s="278">
        <v>1583</v>
      </c>
      <c r="P1585" s="278">
        <v>0</v>
      </c>
      <c r="Q1585" s="278">
        <f t="shared" si="156"/>
        <v>1583</v>
      </c>
      <c r="R1585" s="279">
        <v>0</v>
      </c>
    </row>
    <row r="1586" spans="1:18" x14ac:dyDescent="0.25">
      <c r="A1586">
        <v>1584</v>
      </c>
      <c r="B1586">
        <f>ROUNDUP(Commercial_Industrial_Requirements[[#This Row],[Total Parking Spaces]]*0.2,0.1)</f>
        <v>317</v>
      </c>
      <c r="C1586">
        <f>ROUNDUP(Commercial_Industrial_Requirements[[#This Row],['# EV Capable Spaces]]*0.25,0.1)</f>
        <v>80</v>
      </c>
      <c r="E1586">
        <v>1584</v>
      </c>
      <c r="F1586">
        <f t="shared" si="157"/>
        <v>159</v>
      </c>
      <c r="G1586">
        <f t="shared" si="158"/>
        <v>396</v>
      </c>
      <c r="H1586">
        <v>0</v>
      </c>
      <c r="J1586">
        <v>1584</v>
      </c>
      <c r="K1586">
        <f t="shared" si="153"/>
        <v>159</v>
      </c>
      <c r="L1586">
        <f t="shared" si="154"/>
        <v>396</v>
      </c>
      <c r="M1586">
        <f t="shared" si="155"/>
        <v>80</v>
      </c>
      <c r="O1586" s="278">
        <v>1584</v>
      </c>
      <c r="P1586" s="278">
        <v>0</v>
      </c>
      <c r="Q1586" s="278">
        <f t="shared" si="156"/>
        <v>1584</v>
      </c>
      <c r="R1586" s="279">
        <v>0</v>
      </c>
    </row>
    <row r="1587" spans="1:18" x14ac:dyDescent="0.25">
      <c r="A1587">
        <v>1585</v>
      </c>
      <c r="B1587">
        <f>ROUNDUP(Commercial_Industrial_Requirements[[#This Row],[Total Parking Spaces]]*0.2,0.1)</f>
        <v>317</v>
      </c>
      <c r="C1587">
        <f>ROUNDUP(Commercial_Industrial_Requirements[[#This Row],['# EV Capable Spaces]]*0.25,0.1)</f>
        <v>80</v>
      </c>
      <c r="E1587">
        <v>1585</v>
      </c>
      <c r="F1587">
        <f t="shared" si="157"/>
        <v>159</v>
      </c>
      <c r="G1587">
        <f t="shared" si="158"/>
        <v>397</v>
      </c>
      <c r="H1587">
        <v>0</v>
      </c>
      <c r="J1587">
        <v>1585</v>
      </c>
      <c r="K1587">
        <f t="shared" si="153"/>
        <v>159</v>
      </c>
      <c r="L1587">
        <f t="shared" si="154"/>
        <v>397</v>
      </c>
      <c r="M1587">
        <f t="shared" si="155"/>
        <v>80</v>
      </c>
      <c r="O1587" s="278">
        <v>1585</v>
      </c>
      <c r="P1587" s="278">
        <v>0</v>
      </c>
      <c r="Q1587" s="278">
        <f t="shared" si="156"/>
        <v>1585</v>
      </c>
      <c r="R1587" s="279">
        <v>0</v>
      </c>
    </row>
    <row r="1588" spans="1:18" x14ac:dyDescent="0.25">
      <c r="A1588">
        <v>1586</v>
      </c>
      <c r="B1588">
        <f>ROUNDUP(Commercial_Industrial_Requirements[[#This Row],[Total Parking Spaces]]*0.2,0.1)</f>
        <v>318</v>
      </c>
      <c r="C1588">
        <f>ROUNDUP(Commercial_Industrial_Requirements[[#This Row],['# EV Capable Spaces]]*0.25,0.1)</f>
        <v>80</v>
      </c>
      <c r="E1588">
        <v>1586</v>
      </c>
      <c r="F1588">
        <f t="shared" si="157"/>
        <v>159</v>
      </c>
      <c r="G1588">
        <f t="shared" si="158"/>
        <v>397</v>
      </c>
      <c r="H1588">
        <v>0</v>
      </c>
      <c r="J1588">
        <v>1586</v>
      </c>
      <c r="K1588">
        <f t="shared" si="153"/>
        <v>159</v>
      </c>
      <c r="L1588">
        <f t="shared" si="154"/>
        <v>397</v>
      </c>
      <c r="M1588">
        <f t="shared" si="155"/>
        <v>80</v>
      </c>
      <c r="O1588" s="278">
        <v>1586</v>
      </c>
      <c r="P1588" s="278">
        <v>0</v>
      </c>
      <c r="Q1588" s="278">
        <f t="shared" si="156"/>
        <v>1586</v>
      </c>
      <c r="R1588" s="279">
        <v>0</v>
      </c>
    </row>
    <row r="1589" spans="1:18" x14ac:dyDescent="0.25">
      <c r="A1589">
        <v>1587</v>
      </c>
      <c r="B1589">
        <f>ROUNDUP(Commercial_Industrial_Requirements[[#This Row],[Total Parking Spaces]]*0.2,0.1)</f>
        <v>318</v>
      </c>
      <c r="C1589">
        <f>ROUNDUP(Commercial_Industrial_Requirements[[#This Row],['# EV Capable Spaces]]*0.25,0.1)</f>
        <v>80</v>
      </c>
      <c r="E1589">
        <v>1587</v>
      </c>
      <c r="F1589">
        <f t="shared" si="157"/>
        <v>159</v>
      </c>
      <c r="G1589">
        <f t="shared" si="158"/>
        <v>397</v>
      </c>
      <c r="H1589">
        <v>0</v>
      </c>
      <c r="J1589">
        <v>1587</v>
      </c>
      <c r="K1589">
        <f t="shared" si="153"/>
        <v>159</v>
      </c>
      <c r="L1589">
        <f t="shared" si="154"/>
        <v>397</v>
      </c>
      <c r="M1589">
        <f t="shared" si="155"/>
        <v>80</v>
      </c>
      <c r="O1589" s="278">
        <v>1587</v>
      </c>
      <c r="P1589" s="278">
        <v>0</v>
      </c>
      <c r="Q1589" s="278">
        <f t="shared" si="156"/>
        <v>1587</v>
      </c>
      <c r="R1589" s="279">
        <v>0</v>
      </c>
    </row>
    <row r="1590" spans="1:18" x14ac:dyDescent="0.25">
      <c r="A1590">
        <v>1588</v>
      </c>
      <c r="B1590">
        <f>ROUNDUP(Commercial_Industrial_Requirements[[#This Row],[Total Parking Spaces]]*0.2,0.1)</f>
        <v>318</v>
      </c>
      <c r="C1590">
        <f>ROUNDUP(Commercial_Industrial_Requirements[[#This Row],['# EV Capable Spaces]]*0.25,0.1)</f>
        <v>80</v>
      </c>
      <c r="E1590">
        <v>1588</v>
      </c>
      <c r="F1590">
        <f t="shared" si="157"/>
        <v>159</v>
      </c>
      <c r="G1590">
        <f t="shared" si="158"/>
        <v>397</v>
      </c>
      <c r="H1590">
        <v>0</v>
      </c>
      <c r="J1590">
        <v>1588</v>
      </c>
      <c r="K1590">
        <f t="shared" si="153"/>
        <v>159</v>
      </c>
      <c r="L1590">
        <f t="shared" si="154"/>
        <v>397</v>
      </c>
      <c r="M1590">
        <f t="shared" si="155"/>
        <v>80</v>
      </c>
      <c r="O1590" s="278">
        <v>1588</v>
      </c>
      <c r="P1590" s="278">
        <v>0</v>
      </c>
      <c r="Q1590" s="278">
        <f t="shared" si="156"/>
        <v>1588</v>
      </c>
      <c r="R1590" s="279">
        <v>0</v>
      </c>
    </row>
    <row r="1591" spans="1:18" x14ac:dyDescent="0.25">
      <c r="A1591">
        <v>1589</v>
      </c>
      <c r="B1591">
        <f>ROUNDUP(Commercial_Industrial_Requirements[[#This Row],[Total Parking Spaces]]*0.2,0.1)</f>
        <v>318</v>
      </c>
      <c r="C1591">
        <f>ROUNDUP(Commercial_Industrial_Requirements[[#This Row],['# EV Capable Spaces]]*0.25,0.1)</f>
        <v>80</v>
      </c>
      <c r="E1591">
        <v>1589</v>
      </c>
      <c r="F1591">
        <f t="shared" si="157"/>
        <v>159</v>
      </c>
      <c r="G1591">
        <f t="shared" si="158"/>
        <v>398</v>
      </c>
      <c r="H1591">
        <v>0</v>
      </c>
      <c r="J1591">
        <v>1589</v>
      </c>
      <c r="K1591">
        <f t="shared" si="153"/>
        <v>159</v>
      </c>
      <c r="L1591">
        <f t="shared" si="154"/>
        <v>398</v>
      </c>
      <c r="M1591">
        <f t="shared" si="155"/>
        <v>80</v>
      </c>
      <c r="O1591" s="278">
        <v>1589</v>
      </c>
      <c r="P1591" s="278">
        <v>0</v>
      </c>
      <c r="Q1591" s="278">
        <f t="shared" si="156"/>
        <v>1589</v>
      </c>
      <c r="R1591" s="279">
        <v>0</v>
      </c>
    </row>
    <row r="1592" spans="1:18" x14ac:dyDescent="0.25">
      <c r="A1592">
        <v>1590</v>
      </c>
      <c r="B1592">
        <f>ROUNDUP(Commercial_Industrial_Requirements[[#This Row],[Total Parking Spaces]]*0.2,0.1)</f>
        <v>318</v>
      </c>
      <c r="C1592">
        <f>ROUNDUP(Commercial_Industrial_Requirements[[#This Row],['# EV Capable Spaces]]*0.25,0.1)</f>
        <v>80</v>
      </c>
      <c r="E1592">
        <v>1590</v>
      </c>
      <c r="F1592">
        <f t="shared" si="157"/>
        <v>159</v>
      </c>
      <c r="G1592">
        <f t="shared" si="158"/>
        <v>398</v>
      </c>
      <c r="H1592">
        <v>0</v>
      </c>
      <c r="J1592">
        <v>1590</v>
      </c>
      <c r="K1592">
        <f t="shared" si="153"/>
        <v>159</v>
      </c>
      <c r="L1592">
        <f t="shared" si="154"/>
        <v>398</v>
      </c>
      <c r="M1592">
        <f t="shared" si="155"/>
        <v>80</v>
      </c>
      <c r="O1592" s="278">
        <v>1590</v>
      </c>
      <c r="P1592" s="278">
        <v>0</v>
      </c>
      <c r="Q1592" s="278">
        <f t="shared" si="156"/>
        <v>1590</v>
      </c>
      <c r="R1592" s="279">
        <v>0</v>
      </c>
    </row>
    <row r="1593" spans="1:18" x14ac:dyDescent="0.25">
      <c r="A1593">
        <v>1591</v>
      </c>
      <c r="B1593">
        <f>ROUNDUP(Commercial_Industrial_Requirements[[#This Row],[Total Parking Spaces]]*0.2,0.1)</f>
        <v>319</v>
      </c>
      <c r="C1593">
        <f>ROUNDUP(Commercial_Industrial_Requirements[[#This Row],['# EV Capable Spaces]]*0.25,0.1)</f>
        <v>80</v>
      </c>
      <c r="E1593">
        <v>1591</v>
      </c>
      <c r="F1593">
        <f t="shared" si="157"/>
        <v>160</v>
      </c>
      <c r="G1593">
        <f t="shared" si="158"/>
        <v>398</v>
      </c>
      <c r="H1593">
        <v>0</v>
      </c>
      <c r="J1593">
        <v>1591</v>
      </c>
      <c r="K1593">
        <f t="shared" si="153"/>
        <v>160</v>
      </c>
      <c r="L1593">
        <f t="shared" si="154"/>
        <v>398</v>
      </c>
      <c r="M1593">
        <f t="shared" si="155"/>
        <v>80</v>
      </c>
      <c r="O1593" s="278">
        <v>1591</v>
      </c>
      <c r="P1593" s="278">
        <v>0</v>
      </c>
      <c r="Q1593" s="278">
        <f t="shared" si="156"/>
        <v>1591</v>
      </c>
      <c r="R1593" s="279">
        <v>0</v>
      </c>
    </row>
    <row r="1594" spans="1:18" x14ac:dyDescent="0.25">
      <c r="A1594">
        <v>1592</v>
      </c>
      <c r="B1594">
        <f>ROUNDUP(Commercial_Industrial_Requirements[[#This Row],[Total Parking Spaces]]*0.2,0.1)</f>
        <v>319</v>
      </c>
      <c r="C1594">
        <f>ROUNDUP(Commercial_Industrial_Requirements[[#This Row],['# EV Capable Spaces]]*0.25,0.1)</f>
        <v>80</v>
      </c>
      <c r="E1594">
        <v>1592</v>
      </c>
      <c r="F1594">
        <f t="shared" si="157"/>
        <v>160</v>
      </c>
      <c r="G1594">
        <f t="shared" si="158"/>
        <v>398</v>
      </c>
      <c r="H1594">
        <v>0</v>
      </c>
      <c r="J1594">
        <v>1592</v>
      </c>
      <c r="K1594">
        <f t="shared" si="153"/>
        <v>160</v>
      </c>
      <c r="L1594">
        <f t="shared" si="154"/>
        <v>398</v>
      </c>
      <c r="M1594">
        <f t="shared" si="155"/>
        <v>80</v>
      </c>
      <c r="O1594" s="278">
        <v>1592</v>
      </c>
      <c r="P1594" s="278">
        <v>0</v>
      </c>
      <c r="Q1594" s="278">
        <f t="shared" si="156"/>
        <v>1592</v>
      </c>
      <c r="R1594" s="279">
        <v>0</v>
      </c>
    </row>
    <row r="1595" spans="1:18" x14ac:dyDescent="0.25">
      <c r="A1595">
        <v>1593</v>
      </c>
      <c r="B1595">
        <f>ROUNDUP(Commercial_Industrial_Requirements[[#This Row],[Total Parking Spaces]]*0.2,0.1)</f>
        <v>319</v>
      </c>
      <c r="C1595">
        <f>ROUNDUP(Commercial_Industrial_Requirements[[#This Row],['# EV Capable Spaces]]*0.25,0.1)</f>
        <v>80</v>
      </c>
      <c r="E1595">
        <v>1593</v>
      </c>
      <c r="F1595">
        <f t="shared" si="157"/>
        <v>160</v>
      </c>
      <c r="G1595">
        <f t="shared" si="158"/>
        <v>399</v>
      </c>
      <c r="H1595">
        <v>0</v>
      </c>
      <c r="J1595">
        <v>1593</v>
      </c>
      <c r="K1595">
        <f t="shared" si="153"/>
        <v>160</v>
      </c>
      <c r="L1595">
        <f t="shared" si="154"/>
        <v>399</v>
      </c>
      <c r="M1595">
        <f t="shared" si="155"/>
        <v>80</v>
      </c>
      <c r="O1595" s="278">
        <v>1593</v>
      </c>
      <c r="P1595" s="278">
        <v>0</v>
      </c>
      <c r="Q1595" s="278">
        <f t="shared" si="156"/>
        <v>1593</v>
      </c>
      <c r="R1595" s="279">
        <v>0</v>
      </c>
    </row>
    <row r="1596" spans="1:18" x14ac:dyDescent="0.25">
      <c r="A1596">
        <v>1594</v>
      </c>
      <c r="B1596">
        <f>ROUNDUP(Commercial_Industrial_Requirements[[#This Row],[Total Parking Spaces]]*0.2,0.1)</f>
        <v>319</v>
      </c>
      <c r="C1596">
        <f>ROUNDUP(Commercial_Industrial_Requirements[[#This Row],['# EV Capable Spaces]]*0.25,0.1)</f>
        <v>80</v>
      </c>
      <c r="E1596">
        <v>1594</v>
      </c>
      <c r="F1596">
        <f t="shared" si="157"/>
        <v>160</v>
      </c>
      <c r="G1596">
        <f t="shared" si="158"/>
        <v>399</v>
      </c>
      <c r="H1596">
        <v>0</v>
      </c>
      <c r="J1596">
        <v>1594</v>
      </c>
      <c r="K1596">
        <f t="shared" si="153"/>
        <v>160</v>
      </c>
      <c r="L1596">
        <f t="shared" si="154"/>
        <v>399</v>
      </c>
      <c r="M1596">
        <f t="shared" si="155"/>
        <v>80</v>
      </c>
      <c r="O1596" s="278">
        <v>1594</v>
      </c>
      <c r="P1596" s="278">
        <v>0</v>
      </c>
      <c r="Q1596" s="278">
        <f t="shared" si="156"/>
        <v>1594</v>
      </c>
      <c r="R1596" s="279">
        <v>0</v>
      </c>
    </row>
    <row r="1597" spans="1:18" x14ac:dyDescent="0.25">
      <c r="A1597">
        <v>1595</v>
      </c>
      <c r="B1597">
        <f>ROUNDUP(Commercial_Industrial_Requirements[[#This Row],[Total Parking Spaces]]*0.2,0.1)</f>
        <v>319</v>
      </c>
      <c r="C1597">
        <f>ROUNDUP(Commercial_Industrial_Requirements[[#This Row],['# EV Capable Spaces]]*0.25,0.1)</f>
        <v>80</v>
      </c>
      <c r="E1597">
        <v>1595</v>
      </c>
      <c r="F1597">
        <f t="shared" si="157"/>
        <v>160</v>
      </c>
      <c r="G1597">
        <f t="shared" si="158"/>
        <v>399</v>
      </c>
      <c r="H1597">
        <v>0</v>
      </c>
      <c r="J1597">
        <v>1595</v>
      </c>
      <c r="K1597">
        <f t="shared" si="153"/>
        <v>160</v>
      </c>
      <c r="L1597">
        <f t="shared" si="154"/>
        <v>399</v>
      </c>
      <c r="M1597">
        <f t="shared" si="155"/>
        <v>80</v>
      </c>
      <c r="O1597" s="278">
        <v>1595</v>
      </c>
      <c r="P1597" s="278">
        <v>0</v>
      </c>
      <c r="Q1597" s="278">
        <f t="shared" si="156"/>
        <v>1595</v>
      </c>
      <c r="R1597" s="279">
        <v>0</v>
      </c>
    </row>
    <row r="1598" spans="1:18" x14ac:dyDescent="0.25">
      <c r="A1598">
        <v>1596</v>
      </c>
      <c r="B1598">
        <f>ROUNDUP(Commercial_Industrial_Requirements[[#This Row],[Total Parking Spaces]]*0.2,0.1)</f>
        <v>320</v>
      </c>
      <c r="C1598">
        <f>ROUNDUP(Commercial_Industrial_Requirements[[#This Row],['# EV Capable Spaces]]*0.25,0.1)</f>
        <v>80</v>
      </c>
      <c r="E1598">
        <v>1596</v>
      </c>
      <c r="F1598">
        <f t="shared" si="157"/>
        <v>160</v>
      </c>
      <c r="G1598">
        <f t="shared" si="158"/>
        <v>399</v>
      </c>
      <c r="H1598">
        <v>0</v>
      </c>
      <c r="J1598">
        <v>1596</v>
      </c>
      <c r="K1598">
        <f t="shared" si="153"/>
        <v>160</v>
      </c>
      <c r="L1598">
        <f t="shared" si="154"/>
        <v>399</v>
      </c>
      <c r="M1598">
        <f t="shared" si="155"/>
        <v>80</v>
      </c>
      <c r="O1598" s="278">
        <v>1596</v>
      </c>
      <c r="P1598" s="278">
        <v>0</v>
      </c>
      <c r="Q1598" s="278">
        <f t="shared" si="156"/>
        <v>1596</v>
      </c>
      <c r="R1598" s="279">
        <v>0</v>
      </c>
    </row>
    <row r="1599" spans="1:18" x14ac:dyDescent="0.25">
      <c r="A1599">
        <v>1597</v>
      </c>
      <c r="B1599">
        <f>ROUNDUP(Commercial_Industrial_Requirements[[#This Row],[Total Parking Spaces]]*0.2,0.1)</f>
        <v>320</v>
      </c>
      <c r="C1599">
        <f>ROUNDUP(Commercial_Industrial_Requirements[[#This Row],['# EV Capable Spaces]]*0.25,0.1)</f>
        <v>80</v>
      </c>
      <c r="E1599">
        <v>1597</v>
      </c>
      <c r="F1599">
        <f t="shared" si="157"/>
        <v>160</v>
      </c>
      <c r="G1599">
        <f t="shared" si="158"/>
        <v>400</v>
      </c>
      <c r="H1599">
        <v>0</v>
      </c>
      <c r="J1599">
        <v>1597</v>
      </c>
      <c r="K1599">
        <f t="shared" si="153"/>
        <v>160</v>
      </c>
      <c r="L1599">
        <f t="shared" si="154"/>
        <v>400</v>
      </c>
      <c r="M1599">
        <f t="shared" si="155"/>
        <v>80</v>
      </c>
      <c r="O1599" s="278">
        <v>1597</v>
      </c>
      <c r="P1599" s="278">
        <v>0</v>
      </c>
      <c r="Q1599" s="278">
        <f t="shared" si="156"/>
        <v>1597</v>
      </c>
      <c r="R1599" s="279">
        <v>0</v>
      </c>
    </row>
    <row r="1600" spans="1:18" x14ac:dyDescent="0.25">
      <c r="A1600">
        <v>1598</v>
      </c>
      <c r="B1600">
        <f>ROUNDUP(Commercial_Industrial_Requirements[[#This Row],[Total Parking Spaces]]*0.2,0.1)</f>
        <v>320</v>
      </c>
      <c r="C1600">
        <f>ROUNDUP(Commercial_Industrial_Requirements[[#This Row],['# EV Capable Spaces]]*0.25,0.1)</f>
        <v>80</v>
      </c>
      <c r="E1600">
        <v>1598</v>
      </c>
      <c r="F1600">
        <f t="shared" si="157"/>
        <v>160</v>
      </c>
      <c r="G1600">
        <f t="shared" si="158"/>
        <v>400</v>
      </c>
      <c r="H1600">
        <v>0</v>
      </c>
      <c r="J1600">
        <v>1598</v>
      </c>
      <c r="K1600">
        <f t="shared" si="153"/>
        <v>160</v>
      </c>
      <c r="L1600">
        <f t="shared" si="154"/>
        <v>400</v>
      </c>
      <c r="M1600">
        <f t="shared" si="155"/>
        <v>80</v>
      </c>
      <c r="O1600" s="278">
        <v>1598</v>
      </c>
      <c r="P1600" s="278">
        <v>0</v>
      </c>
      <c r="Q1600" s="278">
        <f t="shared" si="156"/>
        <v>1598</v>
      </c>
      <c r="R1600" s="279">
        <v>0</v>
      </c>
    </row>
    <row r="1601" spans="1:18" x14ac:dyDescent="0.25">
      <c r="A1601">
        <v>1599</v>
      </c>
      <c r="B1601">
        <f>ROUNDUP(Commercial_Industrial_Requirements[[#This Row],[Total Parking Spaces]]*0.2,0.1)</f>
        <v>320</v>
      </c>
      <c r="C1601">
        <f>ROUNDUP(Commercial_Industrial_Requirements[[#This Row],['# EV Capable Spaces]]*0.25,0.1)</f>
        <v>80</v>
      </c>
      <c r="E1601">
        <v>1599</v>
      </c>
      <c r="F1601">
        <f t="shared" si="157"/>
        <v>160</v>
      </c>
      <c r="G1601">
        <f t="shared" si="158"/>
        <v>400</v>
      </c>
      <c r="H1601">
        <v>0</v>
      </c>
      <c r="J1601">
        <v>1599</v>
      </c>
      <c r="K1601">
        <f t="shared" si="153"/>
        <v>160</v>
      </c>
      <c r="L1601">
        <f t="shared" si="154"/>
        <v>400</v>
      </c>
      <c r="M1601">
        <f t="shared" si="155"/>
        <v>80</v>
      </c>
      <c r="O1601" s="278">
        <v>1599</v>
      </c>
      <c r="P1601" s="278">
        <v>0</v>
      </c>
      <c r="Q1601" s="278">
        <f t="shared" si="156"/>
        <v>1599</v>
      </c>
      <c r="R1601" s="279">
        <v>0</v>
      </c>
    </row>
    <row r="1602" spans="1:18" x14ac:dyDescent="0.25">
      <c r="A1602">
        <v>1600</v>
      </c>
      <c r="B1602">
        <f>ROUNDUP(Commercial_Industrial_Requirements[[#This Row],[Total Parking Spaces]]*0.2,0.1)</f>
        <v>320</v>
      </c>
      <c r="C1602">
        <f>ROUNDUP(Commercial_Industrial_Requirements[[#This Row],['# EV Capable Spaces]]*0.25,0.1)</f>
        <v>80</v>
      </c>
      <c r="E1602">
        <v>1600</v>
      </c>
      <c r="F1602">
        <f t="shared" si="157"/>
        <v>160</v>
      </c>
      <c r="G1602">
        <f t="shared" si="158"/>
        <v>400</v>
      </c>
      <c r="H1602">
        <v>0</v>
      </c>
      <c r="J1602">
        <v>1600</v>
      </c>
      <c r="K1602">
        <f t="shared" si="153"/>
        <v>160</v>
      </c>
      <c r="L1602">
        <f t="shared" si="154"/>
        <v>400</v>
      </c>
      <c r="M1602">
        <f t="shared" si="155"/>
        <v>80</v>
      </c>
      <c r="O1602" s="278">
        <v>1600</v>
      </c>
      <c r="P1602" s="278">
        <v>0</v>
      </c>
      <c r="Q1602" s="278">
        <f t="shared" si="156"/>
        <v>1600</v>
      </c>
      <c r="R1602" s="279">
        <v>0</v>
      </c>
    </row>
    <row r="1603" spans="1:18" x14ac:dyDescent="0.25">
      <c r="A1603">
        <v>1601</v>
      </c>
      <c r="B1603">
        <f>ROUNDUP(Commercial_Industrial_Requirements[[#This Row],[Total Parking Spaces]]*0.2,0.1)</f>
        <v>321</v>
      </c>
      <c r="C1603">
        <f>ROUNDUP(Commercial_Industrial_Requirements[[#This Row],['# EV Capable Spaces]]*0.25,0.1)</f>
        <v>81</v>
      </c>
      <c r="E1603">
        <v>1601</v>
      </c>
      <c r="F1603">
        <f t="shared" si="157"/>
        <v>161</v>
      </c>
      <c r="G1603">
        <f t="shared" si="158"/>
        <v>401</v>
      </c>
      <c r="H1603">
        <v>0</v>
      </c>
      <c r="J1603">
        <v>1601</v>
      </c>
      <c r="K1603">
        <f t="shared" si="153"/>
        <v>161</v>
      </c>
      <c r="L1603">
        <f t="shared" si="154"/>
        <v>401</v>
      </c>
      <c r="M1603">
        <f t="shared" si="155"/>
        <v>81</v>
      </c>
      <c r="O1603" s="278">
        <v>1601</v>
      </c>
      <c r="P1603" s="278">
        <v>0</v>
      </c>
      <c r="Q1603" s="278">
        <f t="shared" si="156"/>
        <v>1601</v>
      </c>
      <c r="R1603" s="279">
        <v>0</v>
      </c>
    </row>
    <row r="1604" spans="1:18" x14ac:dyDescent="0.25">
      <c r="A1604">
        <v>1602</v>
      </c>
      <c r="B1604">
        <f>ROUNDUP(Commercial_Industrial_Requirements[[#This Row],[Total Parking Spaces]]*0.2,0.1)</f>
        <v>321</v>
      </c>
      <c r="C1604">
        <f>ROUNDUP(Commercial_Industrial_Requirements[[#This Row],['# EV Capable Spaces]]*0.25,0.1)</f>
        <v>81</v>
      </c>
      <c r="E1604">
        <v>1602</v>
      </c>
      <c r="F1604">
        <f t="shared" si="157"/>
        <v>161</v>
      </c>
      <c r="G1604">
        <f t="shared" si="158"/>
        <v>401</v>
      </c>
      <c r="H1604">
        <v>0</v>
      </c>
      <c r="J1604">
        <v>1602</v>
      </c>
      <c r="K1604">
        <f t="shared" si="153"/>
        <v>161</v>
      </c>
      <c r="L1604">
        <f t="shared" si="154"/>
        <v>401</v>
      </c>
      <c r="M1604">
        <f t="shared" si="155"/>
        <v>81</v>
      </c>
      <c r="O1604" s="278">
        <v>1602</v>
      </c>
      <c r="P1604" s="278">
        <v>0</v>
      </c>
      <c r="Q1604" s="278">
        <f t="shared" si="156"/>
        <v>1602</v>
      </c>
      <c r="R1604" s="279">
        <v>0</v>
      </c>
    </row>
    <row r="1605" spans="1:18" x14ac:dyDescent="0.25">
      <c r="A1605">
        <v>1603</v>
      </c>
      <c r="B1605">
        <f>ROUNDUP(Commercial_Industrial_Requirements[[#This Row],[Total Parking Spaces]]*0.2,0.1)</f>
        <v>321</v>
      </c>
      <c r="C1605">
        <f>ROUNDUP(Commercial_Industrial_Requirements[[#This Row],['# EV Capable Spaces]]*0.25,0.1)</f>
        <v>81</v>
      </c>
      <c r="E1605">
        <v>1603</v>
      </c>
      <c r="F1605">
        <f t="shared" si="157"/>
        <v>161</v>
      </c>
      <c r="G1605">
        <f t="shared" si="158"/>
        <v>401</v>
      </c>
      <c r="H1605">
        <v>0</v>
      </c>
      <c r="J1605">
        <v>1603</v>
      </c>
      <c r="K1605">
        <f t="shared" si="153"/>
        <v>161</v>
      </c>
      <c r="L1605">
        <f t="shared" si="154"/>
        <v>401</v>
      </c>
      <c r="M1605">
        <f t="shared" si="155"/>
        <v>81</v>
      </c>
      <c r="O1605" s="278">
        <v>1603</v>
      </c>
      <c r="P1605" s="278">
        <v>0</v>
      </c>
      <c r="Q1605" s="278">
        <f t="shared" si="156"/>
        <v>1603</v>
      </c>
      <c r="R1605" s="279">
        <v>0</v>
      </c>
    </row>
    <row r="1606" spans="1:18" x14ac:dyDescent="0.25">
      <c r="A1606">
        <v>1604</v>
      </c>
      <c r="B1606">
        <f>ROUNDUP(Commercial_Industrial_Requirements[[#This Row],[Total Parking Spaces]]*0.2,0.1)</f>
        <v>321</v>
      </c>
      <c r="C1606">
        <f>ROUNDUP(Commercial_Industrial_Requirements[[#This Row],['# EV Capable Spaces]]*0.25,0.1)</f>
        <v>81</v>
      </c>
      <c r="E1606">
        <v>1604</v>
      </c>
      <c r="F1606">
        <f t="shared" si="157"/>
        <v>161</v>
      </c>
      <c r="G1606">
        <f t="shared" si="158"/>
        <v>401</v>
      </c>
      <c r="H1606">
        <v>0</v>
      </c>
      <c r="J1606">
        <v>1604</v>
      </c>
      <c r="K1606">
        <f t="shared" si="153"/>
        <v>161</v>
      </c>
      <c r="L1606">
        <f t="shared" si="154"/>
        <v>401</v>
      </c>
      <c r="M1606">
        <f t="shared" si="155"/>
        <v>81</v>
      </c>
      <c r="O1606" s="278">
        <v>1604</v>
      </c>
      <c r="P1606" s="278">
        <v>0</v>
      </c>
      <c r="Q1606" s="278">
        <f t="shared" si="156"/>
        <v>1604</v>
      </c>
      <c r="R1606" s="279">
        <v>0</v>
      </c>
    </row>
    <row r="1607" spans="1:18" x14ac:dyDescent="0.25">
      <c r="A1607">
        <v>1605</v>
      </c>
      <c r="B1607">
        <f>ROUNDUP(Commercial_Industrial_Requirements[[#This Row],[Total Parking Spaces]]*0.2,0.1)</f>
        <v>321</v>
      </c>
      <c r="C1607">
        <f>ROUNDUP(Commercial_Industrial_Requirements[[#This Row],['# EV Capable Spaces]]*0.25,0.1)</f>
        <v>81</v>
      </c>
      <c r="E1607">
        <v>1605</v>
      </c>
      <c r="F1607">
        <f t="shared" si="157"/>
        <v>161</v>
      </c>
      <c r="G1607">
        <f t="shared" si="158"/>
        <v>402</v>
      </c>
      <c r="H1607">
        <v>0</v>
      </c>
      <c r="J1607">
        <v>1605</v>
      </c>
      <c r="K1607">
        <f t="shared" si="153"/>
        <v>161</v>
      </c>
      <c r="L1607">
        <f t="shared" si="154"/>
        <v>402</v>
      </c>
      <c r="M1607">
        <f t="shared" si="155"/>
        <v>81</v>
      </c>
      <c r="O1607" s="278">
        <v>1605</v>
      </c>
      <c r="P1607" s="278">
        <v>0</v>
      </c>
      <c r="Q1607" s="278">
        <f t="shared" si="156"/>
        <v>1605</v>
      </c>
      <c r="R1607" s="279">
        <v>0</v>
      </c>
    </row>
    <row r="1608" spans="1:18" x14ac:dyDescent="0.25">
      <c r="A1608">
        <v>1606</v>
      </c>
      <c r="B1608">
        <f>ROUNDUP(Commercial_Industrial_Requirements[[#This Row],[Total Parking Spaces]]*0.2,0.1)</f>
        <v>322</v>
      </c>
      <c r="C1608">
        <f>ROUNDUP(Commercial_Industrial_Requirements[[#This Row],['# EV Capable Spaces]]*0.25,0.1)</f>
        <v>81</v>
      </c>
      <c r="E1608">
        <v>1606</v>
      </c>
      <c r="F1608">
        <f t="shared" si="157"/>
        <v>161</v>
      </c>
      <c r="G1608">
        <f t="shared" si="158"/>
        <v>402</v>
      </c>
      <c r="H1608">
        <v>0</v>
      </c>
      <c r="J1608">
        <v>1606</v>
      </c>
      <c r="K1608">
        <f t="shared" si="153"/>
        <v>161</v>
      </c>
      <c r="L1608">
        <f t="shared" si="154"/>
        <v>402</v>
      </c>
      <c r="M1608">
        <f t="shared" si="155"/>
        <v>81</v>
      </c>
      <c r="O1608" s="278">
        <v>1606</v>
      </c>
      <c r="P1608" s="278">
        <v>0</v>
      </c>
      <c r="Q1608" s="278">
        <f t="shared" si="156"/>
        <v>1606</v>
      </c>
      <c r="R1608" s="279">
        <v>0</v>
      </c>
    </row>
    <row r="1609" spans="1:18" x14ac:dyDescent="0.25">
      <c r="A1609">
        <v>1607</v>
      </c>
      <c r="B1609">
        <f>ROUNDUP(Commercial_Industrial_Requirements[[#This Row],[Total Parking Spaces]]*0.2,0.1)</f>
        <v>322</v>
      </c>
      <c r="C1609">
        <f>ROUNDUP(Commercial_Industrial_Requirements[[#This Row],['# EV Capable Spaces]]*0.25,0.1)</f>
        <v>81</v>
      </c>
      <c r="E1609">
        <v>1607</v>
      </c>
      <c r="F1609">
        <f t="shared" si="157"/>
        <v>161</v>
      </c>
      <c r="G1609">
        <f t="shared" si="158"/>
        <v>402</v>
      </c>
      <c r="H1609">
        <v>0</v>
      </c>
      <c r="J1609">
        <v>1607</v>
      </c>
      <c r="K1609">
        <f t="shared" si="153"/>
        <v>161</v>
      </c>
      <c r="L1609">
        <f t="shared" si="154"/>
        <v>402</v>
      </c>
      <c r="M1609">
        <f t="shared" si="155"/>
        <v>81</v>
      </c>
      <c r="O1609" s="278">
        <v>1607</v>
      </c>
      <c r="P1609" s="278">
        <v>0</v>
      </c>
      <c r="Q1609" s="278">
        <f t="shared" si="156"/>
        <v>1607</v>
      </c>
      <c r="R1609" s="279">
        <v>0</v>
      </c>
    </row>
    <row r="1610" spans="1:18" x14ac:dyDescent="0.25">
      <c r="A1610">
        <v>1608</v>
      </c>
      <c r="B1610">
        <f>ROUNDUP(Commercial_Industrial_Requirements[[#This Row],[Total Parking Spaces]]*0.2,0.1)</f>
        <v>322</v>
      </c>
      <c r="C1610">
        <f>ROUNDUP(Commercial_Industrial_Requirements[[#This Row],['# EV Capable Spaces]]*0.25,0.1)</f>
        <v>81</v>
      </c>
      <c r="E1610">
        <v>1608</v>
      </c>
      <c r="F1610">
        <f t="shared" si="157"/>
        <v>161</v>
      </c>
      <c r="G1610">
        <f t="shared" si="158"/>
        <v>402</v>
      </c>
      <c r="H1610">
        <v>0</v>
      </c>
      <c r="J1610">
        <v>1608</v>
      </c>
      <c r="K1610">
        <f t="shared" ref="K1610:K1673" si="159">ROUNDUP(J1610*0.1,0.1)</f>
        <v>161</v>
      </c>
      <c r="L1610">
        <f t="shared" ref="L1610:L1673" si="160">ROUNDUP(J1610*0.25,0.1)</f>
        <v>402</v>
      </c>
      <c r="M1610">
        <f t="shared" ref="M1610:M1673" si="161">ROUNDUP(J1610*0.05,0.1)</f>
        <v>81</v>
      </c>
      <c r="O1610" s="278">
        <v>1608</v>
      </c>
      <c r="P1610" s="278">
        <v>0</v>
      </c>
      <c r="Q1610" s="278">
        <f t="shared" si="156"/>
        <v>1608</v>
      </c>
      <c r="R1610" s="279">
        <v>0</v>
      </c>
    </row>
    <row r="1611" spans="1:18" x14ac:dyDescent="0.25">
      <c r="A1611">
        <v>1609</v>
      </c>
      <c r="B1611">
        <f>ROUNDUP(Commercial_Industrial_Requirements[[#This Row],[Total Parking Spaces]]*0.2,0.1)</f>
        <v>322</v>
      </c>
      <c r="C1611">
        <f>ROUNDUP(Commercial_Industrial_Requirements[[#This Row],['# EV Capable Spaces]]*0.25,0.1)</f>
        <v>81</v>
      </c>
      <c r="E1611">
        <v>1609</v>
      </c>
      <c r="F1611">
        <f t="shared" si="157"/>
        <v>161</v>
      </c>
      <c r="G1611">
        <f t="shared" si="158"/>
        <v>403</v>
      </c>
      <c r="H1611">
        <v>0</v>
      </c>
      <c r="J1611">
        <v>1609</v>
      </c>
      <c r="K1611">
        <f t="shared" si="159"/>
        <v>161</v>
      </c>
      <c r="L1611">
        <f t="shared" si="160"/>
        <v>403</v>
      </c>
      <c r="M1611">
        <f t="shared" si="161"/>
        <v>81</v>
      </c>
      <c r="O1611" s="278">
        <v>1609</v>
      </c>
      <c r="P1611" s="278">
        <v>0</v>
      </c>
      <c r="Q1611" s="278">
        <f t="shared" si="156"/>
        <v>1609</v>
      </c>
      <c r="R1611" s="279">
        <v>0</v>
      </c>
    </row>
    <row r="1612" spans="1:18" x14ac:dyDescent="0.25">
      <c r="A1612">
        <v>1610</v>
      </c>
      <c r="B1612">
        <f>ROUNDUP(Commercial_Industrial_Requirements[[#This Row],[Total Parking Spaces]]*0.2,0.1)</f>
        <v>322</v>
      </c>
      <c r="C1612">
        <f>ROUNDUP(Commercial_Industrial_Requirements[[#This Row],['# EV Capable Spaces]]*0.25,0.1)</f>
        <v>81</v>
      </c>
      <c r="E1612">
        <v>1610</v>
      </c>
      <c r="F1612">
        <f t="shared" si="157"/>
        <v>161</v>
      </c>
      <c r="G1612">
        <f t="shared" si="158"/>
        <v>403</v>
      </c>
      <c r="H1612">
        <v>0</v>
      </c>
      <c r="J1612">
        <v>1610</v>
      </c>
      <c r="K1612">
        <f t="shared" si="159"/>
        <v>161</v>
      </c>
      <c r="L1612">
        <f t="shared" si="160"/>
        <v>403</v>
      </c>
      <c r="M1612">
        <f t="shared" si="161"/>
        <v>81</v>
      </c>
      <c r="O1612" s="278">
        <v>1610</v>
      </c>
      <c r="P1612" s="278">
        <v>0</v>
      </c>
      <c r="Q1612" s="278">
        <f t="shared" si="156"/>
        <v>1610</v>
      </c>
      <c r="R1612" s="279">
        <v>0</v>
      </c>
    </row>
    <row r="1613" spans="1:18" x14ac:dyDescent="0.25">
      <c r="A1613">
        <v>1611</v>
      </c>
      <c r="B1613">
        <f>ROUNDUP(Commercial_Industrial_Requirements[[#This Row],[Total Parking Spaces]]*0.2,0.1)</f>
        <v>323</v>
      </c>
      <c r="C1613">
        <f>ROUNDUP(Commercial_Industrial_Requirements[[#This Row],['# EV Capable Spaces]]*0.25,0.1)</f>
        <v>81</v>
      </c>
      <c r="E1613">
        <v>1611</v>
      </c>
      <c r="F1613">
        <f t="shared" si="157"/>
        <v>162</v>
      </c>
      <c r="G1613">
        <f t="shared" si="158"/>
        <v>403</v>
      </c>
      <c r="H1613">
        <v>0</v>
      </c>
      <c r="J1613">
        <v>1611</v>
      </c>
      <c r="K1613">
        <f t="shared" si="159"/>
        <v>162</v>
      </c>
      <c r="L1613">
        <f t="shared" si="160"/>
        <v>403</v>
      </c>
      <c r="M1613">
        <f t="shared" si="161"/>
        <v>81</v>
      </c>
      <c r="O1613" s="278">
        <v>1611</v>
      </c>
      <c r="P1613" s="278">
        <v>0</v>
      </c>
      <c r="Q1613" s="278">
        <f t="shared" si="156"/>
        <v>1611</v>
      </c>
      <c r="R1613" s="279">
        <v>0</v>
      </c>
    </row>
    <row r="1614" spans="1:18" x14ac:dyDescent="0.25">
      <c r="A1614">
        <v>1612</v>
      </c>
      <c r="B1614">
        <f>ROUNDUP(Commercial_Industrial_Requirements[[#This Row],[Total Parking Spaces]]*0.2,0.1)</f>
        <v>323</v>
      </c>
      <c r="C1614">
        <f>ROUNDUP(Commercial_Industrial_Requirements[[#This Row],['# EV Capable Spaces]]*0.25,0.1)</f>
        <v>81</v>
      </c>
      <c r="E1614">
        <v>1612</v>
      </c>
      <c r="F1614">
        <f t="shared" si="157"/>
        <v>162</v>
      </c>
      <c r="G1614">
        <f t="shared" si="158"/>
        <v>403</v>
      </c>
      <c r="H1614">
        <v>0</v>
      </c>
      <c r="J1614">
        <v>1612</v>
      </c>
      <c r="K1614">
        <f t="shared" si="159"/>
        <v>162</v>
      </c>
      <c r="L1614">
        <f t="shared" si="160"/>
        <v>403</v>
      </c>
      <c r="M1614">
        <f t="shared" si="161"/>
        <v>81</v>
      </c>
      <c r="O1614" s="278">
        <v>1612</v>
      </c>
      <c r="P1614" s="278">
        <v>0</v>
      </c>
      <c r="Q1614" s="278">
        <f t="shared" si="156"/>
        <v>1612</v>
      </c>
      <c r="R1614" s="279">
        <v>0</v>
      </c>
    </row>
    <row r="1615" spans="1:18" x14ac:dyDescent="0.25">
      <c r="A1615">
        <v>1613</v>
      </c>
      <c r="B1615">
        <f>ROUNDUP(Commercial_Industrial_Requirements[[#This Row],[Total Parking Spaces]]*0.2,0.1)</f>
        <v>323</v>
      </c>
      <c r="C1615">
        <f>ROUNDUP(Commercial_Industrial_Requirements[[#This Row],['# EV Capable Spaces]]*0.25,0.1)</f>
        <v>81</v>
      </c>
      <c r="E1615">
        <v>1613</v>
      </c>
      <c r="F1615">
        <f t="shared" si="157"/>
        <v>162</v>
      </c>
      <c r="G1615">
        <f t="shared" si="158"/>
        <v>404</v>
      </c>
      <c r="H1615">
        <v>0</v>
      </c>
      <c r="J1615">
        <v>1613</v>
      </c>
      <c r="K1615">
        <f t="shared" si="159"/>
        <v>162</v>
      </c>
      <c r="L1615">
        <f t="shared" si="160"/>
        <v>404</v>
      </c>
      <c r="M1615">
        <f t="shared" si="161"/>
        <v>81</v>
      </c>
      <c r="O1615" s="278">
        <v>1613</v>
      </c>
      <c r="P1615" s="278">
        <v>0</v>
      </c>
      <c r="Q1615" s="278">
        <f t="shared" si="156"/>
        <v>1613</v>
      </c>
      <c r="R1615" s="279">
        <v>0</v>
      </c>
    </row>
    <row r="1616" spans="1:18" x14ac:dyDescent="0.25">
      <c r="A1616">
        <v>1614</v>
      </c>
      <c r="B1616">
        <f>ROUNDUP(Commercial_Industrial_Requirements[[#This Row],[Total Parking Spaces]]*0.2,0.1)</f>
        <v>323</v>
      </c>
      <c r="C1616">
        <f>ROUNDUP(Commercial_Industrial_Requirements[[#This Row],['# EV Capable Spaces]]*0.25,0.1)</f>
        <v>81</v>
      </c>
      <c r="E1616">
        <v>1614</v>
      </c>
      <c r="F1616">
        <f t="shared" si="157"/>
        <v>162</v>
      </c>
      <c r="G1616">
        <f t="shared" si="158"/>
        <v>404</v>
      </c>
      <c r="H1616">
        <v>0</v>
      </c>
      <c r="J1616">
        <v>1614</v>
      </c>
      <c r="K1616">
        <f t="shared" si="159"/>
        <v>162</v>
      </c>
      <c r="L1616">
        <f t="shared" si="160"/>
        <v>404</v>
      </c>
      <c r="M1616">
        <f t="shared" si="161"/>
        <v>81</v>
      </c>
      <c r="O1616" s="278">
        <v>1614</v>
      </c>
      <c r="P1616" s="278">
        <v>0</v>
      </c>
      <c r="Q1616" s="278">
        <f t="shared" si="156"/>
        <v>1614</v>
      </c>
      <c r="R1616" s="279">
        <v>0</v>
      </c>
    </row>
    <row r="1617" spans="1:18" x14ac:dyDescent="0.25">
      <c r="A1617">
        <v>1615</v>
      </c>
      <c r="B1617">
        <f>ROUNDUP(Commercial_Industrial_Requirements[[#This Row],[Total Parking Spaces]]*0.2,0.1)</f>
        <v>323</v>
      </c>
      <c r="C1617">
        <f>ROUNDUP(Commercial_Industrial_Requirements[[#This Row],['# EV Capable Spaces]]*0.25,0.1)</f>
        <v>81</v>
      </c>
      <c r="E1617">
        <v>1615</v>
      </c>
      <c r="F1617">
        <f t="shared" si="157"/>
        <v>162</v>
      </c>
      <c r="G1617">
        <f t="shared" si="158"/>
        <v>404</v>
      </c>
      <c r="H1617">
        <v>0</v>
      </c>
      <c r="J1617">
        <v>1615</v>
      </c>
      <c r="K1617">
        <f t="shared" si="159"/>
        <v>162</v>
      </c>
      <c r="L1617">
        <f t="shared" si="160"/>
        <v>404</v>
      </c>
      <c r="M1617">
        <f t="shared" si="161"/>
        <v>81</v>
      </c>
      <c r="O1617" s="278">
        <v>1615</v>
      </c>
      <c r="P1617" s="278">
        <v>0</v>
      </c>
      <c r="Q1617" s="278">
        <f t="shared" si="156"/>
        <v>1615</v>
      </c>
      <c r="R1617" s="279">
        <v>0</v>
      </c>
    </row>
    <row r="1618" spans="1:18" x14ac:dyDescent="0.25">
      <c r="A1618">
        <v>1616</v>
      </c>
      <c r="B1618">
        <f>ROUNDUP(Commercial_Industrial_Requirements[[#This Row],[Total Parking Spaces]]*0.2,0.1)</f>
        <v>324</v>
      </c>
      <c r="C1618">
        <f>ROUNDUP(Commercial_Industrial_Requirements[[#This Row],['# EV Capable Spaces]]*0.25,0.1)</f>
        <v>81</v>
      </c>
      <c r="E1618">
        <v>1616</v>
      </c>
      <c r="F1618">
        <f t="shared" si="157"/>
        <v>162</v>
      </c>
      <c r="G1618">
        <f t="shared" si="158"/>
        <v>404</v>
      </c>
      <c r="H1618">
        <v>0</v>
      </c>
      <c r="J1618">
        <v>1616</v>
      </c>
      <c r="K1618">
        <f t="shared" si="159"/>
        <v>162</v>
      </c>
      <c r="L1618">
        <f t="shared" si="160"/>
        <v>404</v>
      </c>
      <c r="M1618">
        <f t="shared" si="161"/>
        <v>81</v>
      </c>
      <c r="O1618" s="278">
        <v>1616</v>
      </c>
      <c r="P1618" s="278">
        <v>0</v>
      </c>
      <c r="Q1618" s="278">
        <f t="shared" si="156"/>
        <v>1616</v>
      </c>
      <c r="R1618" s="279">
        <v>0</v>
      </c>
    </row>
    <row r="1619" spans="1:18" x14ac:dyDescent="0.25">
      <c r="A1619">
        <v>1617</v>
      </c>
      <c r="B1619">
        <f>ROUNDUP(Commercial_Industrial_Requirements[[#This Row],[Total Parking Spaces]]*0.2,0.1)</f>
        <v>324</v>
      </c>
      <c r="C1619">
        <f>ROUNDUP(Commercial_Industrial_Requirements[[#This Row],['# EV Capable Spaces]]*0.25,0.1)</f>
        <v>81</v>
      </c>
      <c r="E1619">
        <v>1617</v>
      </c>
      <c r="F1619">
        <f t="shared" si="157"/>
        <v>162</v>
      </c>
      <c r="G1619">
        <f t="shared" si="158"/>
        <v>405</v>
      </c>
      <c r="H1619">
        <v>0</v>
      </c>
      <c r="J1619">
        <v>1617</v>
      </c>
      <c r="K1619">
        <f t="shared" si="159"/>
        <v>162</v>
      </c>
      <c r="L1619">
        <f t="shared" si="160"/>
        <v>405</v>
      </c>
      <c r="M1619">
        <f t="shared" si="161"/>
        <v>81</v>
      </c>
      <c r="O1619" s="278">
        <v>1617</v>
      </c>
      <c r="P1619" s="278">
        <v>0</v>
      </c>
      <c r="Q1619" s="278">
        <f t="shared" ref="Q1619:Q1682" si="162">O1619</f>
        <v>1617</v>
      </c>
      <c r="R1619" s="279">
        <v>0</v>
      </c>
    </row>
    <row r="1620" spans="1:18" x14ac:dyDescent="0.25">
      <c r="A1620">
        <v>1618</v>
      </c>
      <c r="B1620">
        <f>ROUNDUP(Commercial_Industrial_Requirements[[#This Row],[Total Parking Spaces]]*0.2,0.1)</f>
        <v>324</v>
      </c>
      <c r="C1620">
        <f>ROUNDUP(Commercial_Industrial_Requirements[[#This Row],['# EV Capable Spaces]]*0.25,0.1)</f>
        <v>81</v>
      </c>
      <c r="E1620">
        <v>1618</v>
      </c>
      <c r="F1620">
        <f t="shared" si="157"/>
        <v>162</v>
      </c>
      <c r="G1620">
        <f t="shared" si="158"/>
        <v>405</v>
      </c>
      <c r="H1620">
        <v>0</v>
      </c>
      <c r="J1620">
        <v>1618</v>
      </c>
      <c r="K1620">
        <f t="shared" si="159"/>
        <v>162</v>
      </c>
      <c r="L1620">
        <f t="shared" si="160"/>
        <v>405</v>
      </c>
      <c r="M1620">
        <f t="shared" si="161"/>
        <v>81</v>
      </c>
      <c r="O1620" s="278">
        <v>1618</v>
      </c>
      <c r="P1620" s="278">
        <v>0</v>
      </c>
      <c r="Q1620" s="278">
        <f t="shared" si="162"/>
        <v>1618</v>
      </c>
      <c r="R1620" s="279">
        <v>0</v>
      </c>
    </row>
    <row r="1621" spans="1:18" x14ac:dyDescent="0.25">
      <c r="A1621">
        <v>1619</v>
      </c>
      <c r="B1621">
        <f>ROUNDUP(Commercial_Industrial_Requirements[[#This Row],[Total Parking Spaces]]*0.2,0.1)</f>
        <v>324</v>
      </c>
      <c r="C1621">
        <f>ROUNDUP(Commercial_Industrial_Requirements[[#This Row],['# EV Capable Spaces]]*0.25,0.1)</f>
        <v>81</v>
      </c>
      <c r="E1621">
        <v>1619</v>
      </c>
      <c r="F1621">
        <f t="shared" si="157"/>
        <v>162</v>
      </c>
      <c r="G1621">
        <f t="shared" si="158"/>
        <v>405</v>
      </c>
      <c r="H1621">
        <v>0</v>
      </c>
      <c r="J1621">
        <v>1619</v>
      </c>
      <c r="K1621">
        <f t="shared" si="159"/>
        <v>162</v>
      </c>
      <c r="L1621">
        <f t="shared" si="160"/>
        <v>405</v>
      </c>
      <c r="M1621">
        <f t="shared" si="161"/>
        <v>81</v>
      </c>
      <c r="O1621" s="278">
        <v>1619</v>
      </c>
      <c r="P1621" s="278">
        <v>0</v>
      </c>
      <c r="Q1621" s="278">
        <f t="shared" si="162"/>
        <v>1619</v>
      </c>
      <c r="R1621" s="279">
        <v>0</v>
      </c>
    </row>
    <row r="1622" spans="1:18" x14ac:dyDescent="0.25">
      <c r="A1622">
        <v>1620</v>
      </c>
      <c r="B1622">
        <f>ROUNDUP(Commercial_Industrial_Requirements[[#This Row],[Total Parking Spaces]]*0.2,0.1)</f>
        <v>324</v>
      </c>
      <c r="C1622">
        <f>ROUNDUP(Commercial_Industrial_Requirements[[#This Row],['# EV Capable Spaces]]*0.25,0.1)</f>
        <v>81</v>
      </c>
      <c r="E1622">
        <v>1620</v>
      </c>
      <c r="F1622">
        <f t="shared" si="157"/>
        <v>162</v>
      </c>
      <c r="G1622">
        <f t="shared" si="158"/>
        <v>405</v>
      </c>
      <c r="H1622">
        <v>0</v>
      </c>
      <c r="J1622">
        <v>1620</v>
      </c>
      <c r="K1622">
        <f t="shared" si="159"/>
        <v>162</v>
      </c>
      <c r="L1622">
        <f t="shared" si="160"/>
        <v>405</v>
      </c>
      <c r="M1622">
        <f t="shared" si="161"/>
        <v>81</v>
      </c>
      <c r="O1622" s="278">
        <v>1620</v>
      </c>
      <c r="P1622" s="278">
        <v>0</v>
      </c>
      <c r="Q1622" s="278">
        <f t="shared" si="162"/>
        <v>1620</v>
      </c>
      <c r="R1622" s="279">
        <v>0</v>
      </c>
    </row>
    <row r="1623" spans="1:18" x14ac:dyDescent="0.25">
      <c r="A1623">
        <v>1621</v>
      </c>
      <c r="B1623">
        <f>ROUNDUP(Commercial_Industrial_Requirements[[#This Row],[Total Parking Spaces]]*0.2,0.1)</f>
        <v>325</v>
      </c>
      <c r="C1623">
        <f>ROUNDUP(Commercial_Industrial_Requirements[[#This Row],['# EV Capable Spaces]]*0.25,0.1)</f>
        <v>82</v>
      </c>
      <c r="E1623">
        <v>1621</v>
      </c>
      <c r="F1623">
        <f t="shared" si="157"/>
        <v>163</v>
      </c>
      <c r="G1623">
        <f t="shared" si="158"/>
        <v>406</v>
      </c>
      <c r="H1623">
        <v>0</v>
      </c>
      <c r="J1623">
        <v>1621</v>
      </c>
      <c r="K1623">
        <f t="shared" si="159"/>
        <v>163</v>
      </c>
      <c r="L1623">
        <f t="shared" si="160"/>
        <v>406</v>
      </c>
      <c r="M1623">
        <f t="shared" si="161"/>
        <v>82</v>
      </c>
      <c r="O1623" s="278">
        <v>1621</v>
      </c>
      <c r="P1623" s="278">
        <v>0</v>
      </c>
      <c r="Q1623" s="278">
        <f t="shared" si="162"/>
        <v>1621</v>
      </c>
      <c r="R1623" s="279">
        <v>0</v>
      </c>
    </row>
    <row r="1624" spans="1:18" x14ac:dyDescent="0.25">
      <c r="A1624">
        <v>1622</v>
      </c>
      <c r="B1624">
        <f>ROUNDUP(Commercial_Industrial_Requirements[[#This Row],[Total Parking Spaces]]*0.2,0.1)</f>
        <v>325</v>
      </c>
      <c r="C1624">
        <f>ROUNDUP(Commercial_Industrial_Requirements[[#This Row],['# EV Capable Spaces]]*0.25,0.1)</f>
        <v>82</v>
      </c>
      <c r="E1624">
        <v>1622</v>
      </c>
      <c r="F1624">
        <f t="shared" si="157"/>
        <v>163</v>
      </c>
      <c r="G1624">
        <f t="shared" si="158"/>
        <v>406</v>
      </c>
      <c r="H1624">
        <v>0</v>
      </c>
      <c r="J1624">
        <v>1622</v>
      </c>
      <c r="K1624">
        <f t="shared" si="159"/>
        <v>163</v>
      </c>
      <c r="L1624">
        <f t="shared" si="160"/>
        <v>406</v>
      </c>
      <c r="M1624">
        <f t="shared" si="161"/>
        <v>82</v>
      </c>
      <c r="O1624" s="278">
        <v>1622</v>
      </c>
      <c r="P1624" s="278">
        <v>0</v>
      </c>
      <c r="Q1624" s="278">
        <f t="shared" si="162"/>
        <v>1622</v>
      </c>
      <c r="R1624" s="279">
        <v>0</v>
      </c>
    </row>
    <row r="1625" spans="1:18" x14ac:dyDescent="0.25">
      <c r="A1625">
        <v>1623</v>
      </c>
      <c r="B1625">
        <f>ROUNDUP(Commercial_Industrial_Requirements[[#This Row],[Total Parking Spaces]]*0.2,0.1)</f>
        <v>325</v>
      </c>
      <c r="C1625">
        <f>ROUNDUP(Commercial_Industrial_Requirements[[#This Row],['# EV Capable Spaces]]*0.25,0.1)</f>
        <v>82</v>
      </c>
      <c r="E1625">
        <v>1623</v>
      </c>
      <c r="F1625">
        <f t="shared" si="157"/>
        <v>163</v>
      </c>
      <c r="G1625">
        <f t="shared" si="158"/>
        <v>406</v>
      </c>
      <c r="H1625">
        <v>0</v>
      </c>
      <c r="J1625">
        <v>1623</v>
      </c>
      <c r="K1625">
        <f t="shared" si="159"/>
        <v>163</v>
      </c>
      <c r="L1625">
        <f t="shared" si="160"/>
        <v>406</v>
      </c>
      <c r="M1625">
        <f t="shared" si="161"/>
        <v>82</v>
      </c>
      <c r="O1625" s="278">
        <v>1623</v>
      </c>
      <c r="P1625" s="278">
        <v>0</v>
      </c>
      <c r="Q1625" s="278">
        <f t="shared" si="162"/>
        <v>1623</v>
      </c>
      <c r="R1625" s="279">
        <v>0</v>
      </c>
    </row>
    <row r="1626" spans="1:18" x14ac:dyDescent="0.25">
      <c r="A1626">
        <v>1624</v>
      </c>
      <c r="B1626">
        <f>ROUNDUP(Commercial_Industrial_Requirements[[#This Row],[Total Parking Spaces]]*0.2,0.1)</f>
        <v>325</v>
      </c>
      <c r="C1626">
        <f>ROUNDUP(Commercial_Industrial_Requirements[[#This Row],['# EV Capable Spaces]]*0.25,0.1)</f>
        <v>82</v>
      </c>
      <c r="E1626">
        <v>1624</v>
      </c>
      <c r="F1626">
        <f t="shared" si="157"/>
        <v>163</v>
      </c>
      <c r="G1626">
        <f t="shared" si="158"/>
        <v>406</v>
      </c>
      <c r="H1626">
        <v>0</v>
      </c>
      <c r="J1626">
        <v>1624</v>
      </c>
      <c r="K1626">
        <f t="shared" si="159"/>
        <v>163</v>
      </c>
      <c r="L1626">
        <f t="shared" si="160"/>
        <v>406</v>
      </c>
      <c r="M1626">
        <f t="shared" si="161"/>
        <v>82</v>
      </c>
      <c r="O1626" s="278">
        <v>1624</v>
      </c>
      <c r="P1626" s="278">
        <v>0</v>
      </c>
      <c r="Q1626" s="278">
        <f t="shared" si="162"/>
        <v>1624</v>
      </c>
      <c r="R1626" s="279">
        <v>0</v>
      </c>
    </row>
    <row r="1627" spans="1:18" x14ac:dyDescent="0.25">
      <c r="A1627">
        <v>1625</v>
      </c>
      <c r="B1627">
        <f>ROUNDUP(Commercial_Industrial_Requirements[[#This Row],[Total Parking Spaces]]*0.2,0.1)</f>
        <v>325</v>
      </c>
      <c r="C1627">
        <f>ROUNDUP(Commercial_Industrial_Requirements[[#This Row],['# EV Capable Spaces]]*0.25,0.1)</f>
        <v>82</v>
      </c>
      <c r="E1627">
        <v>1625</v>
      </c>
      <c r="F1627">
        <f t="shared" si="157"/>
        <v>163</v>
      </c>
      <c r="G1627">
        <f t="shared" si="158"/>
        <v>407</v>
      </c>
      <c r="H1627">
        <v>0</v>
      </c>
      <c r="J1627">
        <v>1625</v>
      </c>
      <c r="K1627">
        <f t="shared" si="159"/>
        <v>163</v>
      </c>
      <c r="L1627">
        <f t="shared" si="160"/>
        <v>407</v>
      </c>
      <c r="M1627">
        <f t="shared" si="161"/>
        <v>82</v>
      </c>
      <c r="O1627" s="278">
        <v>1625</v>
      </c>
      <c r="P1627" s="278">
        <v>0</v>
      </c>
      <c r="Q1627" s="278">
        <f t="shared" si="162"/>
        <v>1625</v>
      </c>
      <c r="R1627" s="279">
        <v>0</v>
      </c>
    </row>
    <row r="1628" spans="1:18" x14ac:dyDescent="0.25">
      <c r="A1628">
        <v>1626</v>
      </c>
      <c r="B1628">
        <f>ROUNDUP(Commercial_Industrial_Requirements[[#This Row],[Total Parking Spaces]]*0.2,0.1)</f>
        <v>326</v>
      </c>
      <c r="C1628">
        <f>ROUNDUP(Commercial_Industrial_Requirements[[#This Row],['# EV Capable Spaces]]*0.25,0.1)</f>
        <v>82</v>
      </c>
      <c r="E1628">
        <v>1626</v>
      </c>
      <c r="F1628">
        <f t="shared" si="157"/>
        <v>163</v>
      </c>
      <c r="G1628">
        <f t="shared" si="158"/>
        <v>407</v>
      </c>
      <c r="H1628">
        <v>0</v>
      </c>
      <c r="J1628">
        <v>1626</v>
      </c>
      <c r="K1628">
        <f t="shared" si="159"/>
        <v>163</v>
      </c>
      <c r="L1628">
        <f t="shared" si="160"/>
        <v>407</v>
      </c>
      <c r="M1628">
        <f t="shared" si="161"/>
        <v>82</v>
      </c>
      <c r="O1628" s="278">
        <v>1626</v>
      </c>
      <c r="P1628" s="278">
        <v>0</v>
      </c>
      <c r="Q1628" s="278">
        <f t="shared" si="162"/>
        <v>1626</v>
      </c>
      <c r="R1628" s="279">
        <v>0</v>
      </c>
    </row>
    <row r="1629" spans="1:18" x14ac:dyDescent="0.25">
      <c r="A1629">
        <v>1627</v>
      </c>
      <c r="B1629">
        <f>ROUNDUP(Commercial_Industrial_Requirements[[#This Row],[Total Parking Spaces]]*0.2,0.1)</f>
        <v>326</v>
      </c>
      <c r="C1629">
        <f>ROUNDUP(Commercial_Industrial_Requirements[[#This Row],['# EV Capable Spaces]]*0.25,0.1)</f>
        <v>82</v>
      </c>
      <c r="E1629">
        <v>1627</v>
      </c>
      <c r="F1629">
        <f t="shared" si="157"/>
        <v>163</v>
      </c>
      <c r="G1629">
        <f t="shared" si="158"/>
        <v>407</v>
      </c>
      <c r="H1629">
        <v>0</v>
      </c>
      <c r="J1629">
        <v>1627</v>
      </c>
      <c r="K1629">
        <f t="shared" si="159"/>
        <v>163</v>
      </c>
      <c r="L1629">
        <f t="shared" si="160"/>
        <v>407</v>
      </c>
      <c r="M1629">
        <f t="shared" si="161"/>
        <v>82</v>
      </c>
      <c r="O1629" s="278">
        <v>1627</v>
      </c>
      <c r="P1629" s="278">
        <v>0</v>
      </c>
      <c r="Q1629" s="278">
        <f t="shared" si="162"/>
        <v>1627</v>
      </c>
      <c r="R1629" s="279">
        <v>0</v>
      </c>
    </row>
    <row r="1630" spans="1:18" x14ac:dyDescent="0.25">
      <c r="A1630">
        <v>1628</v>
      </c>
      <c r="B1630">
        <f>ROUNDUP(Commercial_Industrial_Requirements[[#This Row],[Total Parking Spaces]]*0.2,0.1)</f>
        <v>326</v>
      </c>
      <c r="C1630">
        <f>ROUNDUP(Commercial_Industrial_Requirements[[#This Row],['# EV Capable Spaces]]*0.25,0.1)</f>
        <v>82</v>
      </c>
      <c r="E1630">
        <v>1628</v>
      </c>
      <c r="F1630">
        <f t="shared" si="157"/>
        <v>163</v>
      </c>
      <c r="G1630">
        <f t="shared" si="158"/>
        <v>407</v>
      </c>
      <c r="H1630">
        <v>0</v>
      </c>
      <c r="J1630">
        <v>1628</v>
      </c>
      <c r="K1630">
        <f t="shared" si="159"/>
        <v>163</v>
      </c>
      <c r="L1630">
        <f t="shared" si="160"/>
        <v>407</v>
      </c>
      <c r="M1630">
        <f t="shared" si="161"/>
        <v>82</v>
      </c>
      <c r="O1630" s="278">
        <v>1628</v>
      </c>
      <c r="P1630" s="278">
        <v>0</v>
      </c>
      <c r="Q1630" s="278">
        <f t="shared" si="162"/>
        <v>1628</v>
      </c>
      <c r="R1630" s="279">
        <v>0</v>
      </c>
    </row>
    <row r="1631" spans="1:18" x14ac:dyDescent="0.25">
      <c r="A1631">
        <v>1629</v>
      </c>
      <c r="B1631">
        <f>ROUNDUP(Commercial_Industrial_Requirements[[#This Row],[Total Parking Spaces]]*0.2,0.1)</f>
        <v>326</v>
      </c>
      <c r="C1631">
        <f>ROUNDUP(Commercial_Industrial_Requirements[[#This Row],['# EV Capable Spaces]]*0.25,0.1)</f>
        <v>82</v>
      </c>
      <c r="E1631">
        <v>1629</v>
      </c>
      <c r="F1631">
        <f t="shared" si="157"/>
        <v>163</v>
      </c>
      <c r="G1631">
        <f t="shared" si="158"/>
        <v>408</v>
      </c>
      <c r="H1631">
        <v>0</v>
      </c>
      <c r="J1631">
        <v>1629</v>
      </c>
      <c r="K1631">
        <f t="shared" si="159"/>
        <v>163</v>
      </c>
      <c r="L1631">
        <f t="shared" si="160"/>
        <v>408</v>
      </c>
      <c r="M1631">
        <f t="shared" si="161"/>
        <v>82</v>
      </c>
      <c r="O1631" s="278">
        <v>1629</v>
      </c>
      <c r="P1631" s="278">
        <v>0</v>
      </c>
      <c r="Q1631" s="278">
        <f t="shared" si="162"/>
        <v>1629</v>
      </c>
      <c r="R1631" s="279">
        <v>0</v>
      </c>
    </row>
    <row r="1632" spans="1:18" x14ac:dyDescent="0.25">
      <c r="A1632">
        <v>1630</v>
      </c>
      <c r="B1632">
        <f>ROUNDUP(Commercial_Industrial_Requirements[[#This Row],[Total Parking Spaces]]*0.2,0.1)</f>
        <v>326</v>
      </c>
      <c r="C1632">
        <f>ROUNDUP(Commercial_Industrial_Requirements[[#This Row],['# EV Capable Spaces]]*0.25,0.1)</f>
        <v>82</v>
      </c>
      <c r="E1632">
        <v>1630</v>
      </c>
      <c r="F1632">
        <f t="shared" si="157"/>
        <v>163</v>
      </c>
      <c r="G1632">
        <f t="shared" si="158"/>
        <v>408</v>
      </c>
      <c r="H1632">
        <v>0</v>
      </c>
      <c r="J1632">
        <v>1630</v>
      </c>
      <c r="K1632">
        <f t="shared" si="159"/>
        <v>163</v>
      </c>
      <c r="L1632">
        <f t="shared" si="160"/>
        <v>408</v>
      </c>
      <c r="M1632">
        <f t="shared" si="161"/>
        <v>82</v>
      </c>
      <c r="O1632" s="278">
        <v>1630</v>
      </c>
      <c r="P1632" s="278">
        <v>0</v>
      </c>
      <c r="Q1632" s="278">
        <f t="shared" si="162"/>
        <v>1630</v>
      </c>
      <c r="R1632" s="279">
        <v>0</v>
      </c>
    </row>
    <row r="1633" spans="1:18" x14ac:dyDescent="0.25">
      <c r="A1633">
        <v>1631</v>
      </c>
      <c r="B1633">
        <f>ROUNDUP(Commercial_Industrial_Requirements[[#This Row],[Total Parking Spaces]]*0.2,0.1)</f>
        <v>327</v>
      </c>
      <c r="C1633">
        <f>ROUNDUP(Commercial_Industrial_Requirements[[#This Row],['# EV Capable Spaces]]*0.25,0.1)</f>
        <v>82</v>
      </c>
      <c r="E1633">
        <v>1631</v>
      </c>
      <c r="F1633">
        <f t="shared" si="157"/>
        <v>164</v>
      </c>
      <c r="G1633">
        <f t="shared" si="158"/>
        <v>408</v>
      </c>
      <c r="H1633">
        <v>0</v>
      </c>
      <c r="J1633">
        <v>1631</v>
      </c>
      <c r="K1633">
        <f t="shared" si="159"/>
        <v>164</v>
      </c>
      <c r="L1633">
        <f t="shared" si="160"/>
        <v>408</v>
      </c>
      <c r="M1633">
        <f t="shared" si="161"/>
        <v>82</v>
      </c>
      <c r="O1633" s="278">
        <v>1631</v>
      </c>
      <c r="P1633" s="278">
        <v>0</v>
      </c>
      <c r="Q1633" s="278">
        <f t="shared" si="162"/>
        <v>1631</v>
      </c>
      <c r="R1633" s="279">
        <v>0</v>
      </c>
    </row>
    <row r="1634" spans="1:18" x14ac:dyDescent="0.25">
      <c r="A1634">
        <v>1632</v>
      </c>
      <c r="B1634">
        <f>ROUNDUP(Commercial_Industrial_Requirements[[#This Row],[Total Parking Spaces]]*0.2,0.1)</f>
        <v>327</v>
      </c>
      <c r="C1634">
        <f>ROUNDUP(Commercial_Industrial_Requirements[[#This Row],['# EV Capable Spaces]]*0.25,0.1)</f>
        <v>82</v>
      </c>
      <c r="E1634">
        <v>1632</v>
      </c>
      <c r="F1634">
        <f t="shared" si="157"/>
        <v>164</v>
      </c>
      <c r="G1634">
        <f t="shared" si="158"/>
        <v>408</v>
      </c>
      <c r="H1634">
        <v>0</v>
      </c>
      <c r="J1634">
        <v>1632</v>
      </c>
      <c r="K1634">
        <f t="shared" si="159"/>
        <v>164</v>
      </c>
      <c r="L1634">
        <f t="shared" si="160"/>
        <v>408</v>
      </c>
      <c r="M1634">
        <f t="shared" si="161"/>
        <v>82</v>
      </c>
      <c r="O1634" s="278">
        <v>1632</v>
      </c>
      <c r="P1634" s="278">
        <v>0</v>
      </c>
      <c r="Q1634" s="278">
        <f t="shared" si="162"/>
        <v>1632</v>
      </c>
      <c r="R1634" s="279">
        <v>0</v>
      </c>
    </row>
    <row r="1635" spans="1:18" x14ac:dyDescent="0.25">
      <c r="A1635">
        <v>1633</v>
      </c>
      <c r="B1635">
        <f>ROUNDUP(Commercial_Industrial_Requirements[[#This Row],[Total Parking Spaces]]*0.2,0.1)</f>
        <v>327</v>
      </c>
      <c r="C1635">
        <f>ROUNDUP(Commercial_Industrial_Requirements[[#This Row],['# EV Capable Spaces]]*0.25,0.1)</f>
        <v>82</v>
      </c>
      <c r="E1635">
        <v>1633</v>
      </c>
      <c r="F1635">
        <f t="shared" si="157"/>
        <v>164</v>
      </c>
      <c r="G1635">
        <f t="shared" si="158"/>
        <v>409</v>
      </c>
      <c r="H1635">
        <v>0</v>
      </c>
      <c r="J1635">
        <v>1633</v>
      </c>
      <c r="K1635">
        <f t="shared" si="159"/>
        <v>164</v>
      </c>
      <c r="L1635">
        <f t="shared" si="160"/>
        <v>409</v>
      </c>
      <c r="M1635">
        <f t="shared" si="161"/>
        <v>82</v>
      </c>
      <c r="O1635" s="278">
        <v>1633</v>
      </c>
      <c r="P1635" s="278">
        <v>0</v>
      </c>
      <c r="Q1635" s="278">
        <f t="shared" si="162"/>
        <v>1633</v>
      </c>
      <c r="R1635" s="279">
        <v>0</v>
      </c>
    </row>
    <row r="1636" spans="1:18" x14ac:dyDescent="0.25">
      <c r="A1636">
        <v>1634</v>
      </c>
      <c r="B1636">
        <f>ROUNDUP(Commercial_Industrial_Requirements[[#This Row],[Total Parking Spaces]]*0.2,0.1)</f>
        <v>327</v>
      </c>
      <c r="C1636">
        <f>ROUNDUP(Commercial_Industrial_Requirements[[#This Row],['# EV Capable Spaces]]*0.25,0.1)</f>
        <v>82</v>
      </c>
      <c r="E1636">
        <v>1634</v>
      </c>
      <c r="F1636">
        <f t="shared" si="157"/>
        <v>164</v>
      </c>
      <c r="G1636">
        <f t="shared" si="158"/>
        <v>409</v>
      </c>
      <c r="H1636">
        <v>0</v>
      </c>
      <c r="J1636">
        <v>1634</v>
      </c>
      <c r="K1636">
        <f t="shared" si="159"/>
        <v>164</v>
      </c>
      <c r="L1636">
        <f t="shared" si="160"/>
        <v>409</v>
      </c>
      <c r="M1636">
        <f t="shared" si="161"/>
        <v>82</v>
      </c>
      <c r="O1636" s="278">
        <v>1634</v>
      </c>
      <c r="P1636" s="278">
        <v>0</v>
      </c>
      <c r="Q1636" s="278">
        <f t="shared" si="162"/>
        <v>1634</v>
      </c>
      <c r="R1636" s="279">
        <v>0</v>
      </c>
    </row>
    <row r="1637" spans="1:18" x14ac:dyDescent="0.25">
      <c r="A1637">
        <v>1635</v>
      </c>
      <c r="B1637">
        <f>ROUNDUP(Commercial_Industrial_Requirements[[#This Row],[Total Parking Spaces]]*0.2,0.1)</f>
        <v>327</v>
      </c>
      <c r="C1637">
        <f>ROUNDUP(Commercial_Industrial_Requirements[[#This Row],['# EV Capable Spaces]]*0.25,0.1)</f>
        <v>82</v>
      </c>
      <c r="E1637">
        <v>1635</v>
      </c>
      <c r="F1637">
        <f t="shared" si="157"/>
        <v>164</v>
      </c>
      <c r="G1637">
        <f t="shared" si="158"/>
        <v>409</v>
      </c>
      <c r="H1637">
        <v>0</v>
      </c>
      <c r="J1637">
        <v>1635</v>
      </c>
      <c r="K1637">
        <f t="shared" si="159"/>
        <v>164</v>
      </c>
      <c r="L1637">
        <f t="shared" si="160"/>
        <v>409</v>
      </c>
      <c r="M1637">
        <f t="shared" si="161"/>
        <v>82</v>
      </c>
      <c r="O1637" s="278">
        <v>1635</v>
      </c>
      <c r="P1637" s="278">
        <v>0</v>
      </c>
      <c r="Q1637" s="278">
        <f t="shared" si="162"/>
        <v>1635</v>
      </c>
      <c r="R1637" s="279">
        <v>0</v>
      </c>
    </row>
    <row r="1638" spans="1:18" x14ac:dyDescent="0.25">
      <c r="A1638">
        <v>1636</v>
      </c>
      <c r="B1638">
        <f>ROUNDUP(Commercial_Industrial_Requirements[[#This Row],[Total Parking Spaces]]*0.2,0.1)</f>
        <v>328</v>
      </c>
      <c r="C1638">
        <f>ROUNDUP(Commercial_Industrial_Requirements[[#This Row],['# EV Capable Spaces]]*0.25,0.1)</f>
        <v>82</v>
      </c>
      <c r="E1638">
        <v>1636</v>
      </c>
      <c r="F1638">
        <f t="shared" si="157"/>
        <v>164</v>
      </c>
      <c r="G1638">
        <f t="shared" si="158"/>
        <v>409</v>
      </c>
      <c r="H1638">
        <v>0</v>
      </c>
      <c r="J1638">
        <v>1636</v>
      </c>
      <c r="K1638">
        <f t="shared" si="159"/>
        <v>164</v>
      </c>
      <c r="L1638">
        <f t="shared" si="160"/>
        <v>409</v>
      </c>
      <c r="M1638">
        <f t="shared" si="161"/>
        <v>82</v>
      </c>
      <c r="O1638" s="278">
        <v>1636</v>
      </c>
      <c r="P1638" s="278">
        <v>0</v>
      </c>
      <c r="Q1638" s="278">
        <f t="shared" si="162"/>
        <v>1636</v>
      </c>
      <c r="R1638" s="279">
        <v>0</v>
      </c>
    </row>
    <row r="1639" spans="1:18" x14ac:dyDescent="0.25">
      <c r="A1639">
        <v>1637</v>
      </c>
      <c r="B1639">
        <f>ROUNDUP(Commercial_Industrial_Requirements[[#This Row],[Total Parking Spaces]]*0.2,0.1)</f>
        <v>328</v>
      </c>
      <c r="C1639">
        <f>ROUNDUP(Commercial_Industrial_Requirements[[#This Row],['# EV Capable Spaces]]*0.25,0.1)</f>
        <v>82</v>
      </c>
      <c r="E1639">
        <v>1637</v>
      </c>
      <c r="F1639">
        <f t="shared" si="157"/>
        <v>164</v>
      </c>
      <c r="G1639">
        <f t="shared" si="158"/>
        <v>410</v>
      </c>
      <c r="H1639">
        <v>0</v>
      </c>
      <c r="J1639">
        <v>1637</v>
      </c>
      <c r="K1639">
        <f t="shared" si="159"/>
        <v>164</v>
      </c>
      <c r="L1639">
        <f t="shared" si="160"/>
        <v>410</v>
      </c>
      <c r="M1639">
        <f t="shared" si="161"/>
        <v>82</v>
      </c>
      <c r="O1639" s="278">
        <v>1637</v>
      </c>
      <c r="P1639" s="278">
        <v>0</v>
      </c>
      <c r="Q1639" s="278">
        <f t="shared" si="162"/>
        <v>1637</v>
      </c>
      <c r="R1639" s="279">
        <v>0</v>
      </c>
    </row>
    <row r="1640" spans="1:18" x14ac:dyDescent="0.25">
      <c r="A1640">
        <v>1638</v>
      </c>
      <c r="B1640">
        <f>ROUNDUP(Commercial_Industrial_Requirements[[#This Row],[Total Parking Spaces]]*0.2,0.1)</f>
        <v>328</v>
      </c>
      <c r="C1640">
        <f>ROUNDUP(Commercial_Industrial_Requirements[[#This Row],['# EV Capable Spaces]]*0.25,0.1)</f>
        <v>82</v>
      </c>
      <c r="E1640">
        <v>1638</v>
      </c>
      <c r="F1640">
        <f t="shared" si="157"/>
        <v>164</v>
      </c>
      <c r="G1640">
        <f t="shared" si="158"/>
        <v>410</v>
      </c>
      <c r="H1640">
        <v>0</v>
      </c>
      <c r="J1640">
        <v>1638</v>
      </c>
      <c r="K1640">
        <f t="shared" si="159"/>
        <v>164</v>
      </c>
      <c r="L1640">
        <f t="shared" si="160"/>
        <v>410</v>
      </c>
      <c r="M1640">
        <f t="shared" si="161"/>
        <v>82</v>
      </c>
      <c r="O1640" s="278">
        <v>1638</v>
      </c>
      <c r="P1640" s="278">
        <v>0</v>
      </c>
      <c r="Q1640" s="278">
        <f t="shared" si="162"/>
        <v>1638</v>
      </c>
      <c r="R1640" s="279">
        <v>0</v>
      </c>
    </row>
    <row r="1641" spans="1:18" x14ac:dyDescent="0.25">
      <c r="A1641">
        <v>1639</v>
      </c>
      <c r="B1641">
        <f>ROUNDUP(Commercial_Industrial_Requirements[[#This Row],[Total Parking Spaces]]*0.2,0.1)</f>
        <v>328</v>
      </c>
      <c r="C1641">
        <f>ROUNDUP(Commercial_Industrial_Requirements[[#This Row],['# EV Capable Spaces]]*0.25,0.1)</f>
        <v>82</v>
      </c>
      <c r="E1641">
        <v>1639</v>
      </c>
      <c r="F1641">
        <f t="shared" si="157"/>
        <v>164</v>
      </c>
      <c r="G1641">
        <f t="shared" si="158"/>
        <v>410</v>
      </c>
      <c r="H1641">
        <v>0</v>
      </c>
      <c r="J1641">
        <v>1639</v>
      </c>
      <c r="K1641">
        <f t="shared" si="159"/>
        <v>164</v>
      </c>
      <c r="L1641">
        <f t="shared" si="160"/>
        <v>410</v>
      </c>
      <c r="M1641">
        <f t="shared" si="161"/>
        <v>82</v>
      </c>
      <c r="O1641" s="278">
        <v>1639</v>
      </c>
      <c r="P1641" s="278">
        <v>0</v>
      </c>
      <c r="Q1641" s="278">
        <f t="shared" si="162"/>
        <v>1639</v>
      </c>
      <c r="R1641" s="279">
        <v>0</v>
      </c>
    </row>
    <row r="1642" spans="1:18" x14ac:dyDescent="0.25">
      <c r="A1642">
        <v>1640</v>
      </c>
      <c r="B1642">
        <f>ROUNDUP(Commercial_Industrial_Requirements[[#This Row],[Total Parking Spaces]]*0.2,0.1)</f>
        <v>328</v>
      </c>
      <c r="C1642">
        <f>ROUNDUP(Commercial_Industrial_Requirements[[#This Row],['# EV Capable Spaces]]*0.25,0.1)</f>
        <v>82</v>
      </c>
      <c r="E1642">
        <v>1640</v>
      </c>
      <c r="F1642">
        <f t="shared" si="157"/>
        <v>164</v>
      </c>
      <c r="G1642">
        <f t="shared" si="158"/>
        <v>410</v>
      </c>
      <c r="H1642">
        <v>0</v>
      </c>
      <c r="J1642">
        <v>1640</v>
      </c>
      <c r="K1642">
        <f t="shared" si="159"/>
        <v>164</v>
      </c>
      <c r="L1642">
        <f t="shared" si="160"/>
        <v>410</v>
      </c>
      <c r="M1642">
        <f t="shared" si="161"/>
        <v>82</v>
      </c>
      <c r="O1642" s="278">
        <v>1640</v>
      </c>
      <c r="P1642" s="278">
        <v>0</v>
      </c>
      <c r="Q1642" s="278">
        <f t="shared" si="162"/>
        <v>1640</v>
      </c>
      <c r="R1642" s="279">
        <v>0</v>
      </c>
    </row>
    <row r="1643" spans="1:18" x14ac:dyDescent="0.25">
      <c r="A1643">
        <v>1641</v>
      </c>
      <c r="B1643">
        <f>ROUNDUP(Commercial_Industrial_Requirements[[#This Row],[Total Parking Spaces]]*0.2,0.1)</f>
        <v>329</v>
      </c>
      <c r="C1643">
        <f>ROUNDUP(Commercial_Industrial_Requirements[[#This Row],['# EV Capable Spaces]]*0.25,0.1)</f>
        <v>83</v>
      </c>
      <c r="E1643">
        <v>1641</v>
      </c>
      <c r="F1643">
        <f t="shared" si="157"/>
        <v>165</v>
      </c>
      <c r="G1643">
        <f t="shared" si="158"/>
        <v>411</v>
      </c>
      <c r="H1643">
        <v>0</v>
      </c>
      <c r="J1643">
        <v>1641</v>
      </c>
      <c r="K1643">
        <f t="shared" si="159"/>
        <v>165</v>
      </c>
      <c r="L1643">
        <f t="shared" si="160"/>
        <v>411</v>
      </c>
      <c r="M1643">
        <f t="shared" si="161"/>
        <v>83</v>
      </c>
      <c r="O1643" s="278">
        <v>1641</v>
      </c>
      <c r="P1643" s="278">
        <v>0</v>
      </c>
      <c r="Q1643" s="278">
        <f t="shared" si="162"/>
        <v>1641</v>
      </c>
      <c r="R1643" s="279">
        <v>0</v>
      </c>
    </row>
    <row r="1644" spans="1:18" x14ac:dyDescent="0.25">
      <c r="A1644">
        <v>1642</v>
      </c>
      <c r="B1644">
        <f>ROUNDUP(Commercial_Industrial_Requirements[[#This Row],[Total Parking Spaces]]*0.2,0.1)</f>
        <v>329</v>
      </c>
      <c r="C1644">
        <f>ROUNDUP(Commercial_Industrial_Requirements[[#This Row],['# EV Capable Spaces]]*0.25,0.1)</f>
        <v>83</v>
      </c>
      <c r="E1644">
        <v>1642</v>
      </c>
      <c r="F1644">
        <f t="shared" si="157"/>
        <v>165</v>
      </c>
      <c r="G1644">
        <f t="shared" si="158"/>
        <v>411</v>
      </c>
      <c r="H1644">
        <v>0</v>
      </c>
      <c r="J1644">
        <v>1642</v>
      </c>
      <c r="K1644">
        <f t="shared" si="159"/>
        <v>165</v>
      </c>
      <c r="L1644">
        <f t="shared" si="160"/>
        <v>411</v>
      </c>
      <c r="M1644">
        <f t="shared" si="161"/>
        <v>83</v>
      </c>
      <c r="O1644" s="278">
        <v>1642</v>
      </c>
      <c r="P1644" s="278">
        <v>0</v>
      </c>
      <c r="Q1644" s="278">
        <f t="shared" si="162"/>
        <v>1642</v>
      </c>
      <c r="R1644" s="279">
        <v>0</v>
      </c>
    </row>
    <row r="1645" spans="1:18" x14ac:dyDescent="0.25">
      <c r="A1645">
        <v>1643</v>
      </c>
      <c r="B1645">
        <f>ROUNDUP(Commercial_Industrial_Requirements[[#This Row],[Total Parking Spaces]]*0.2,0.1)</f>
        <v>329</v>
      </c>
      <c r="C1645">
        <f>ROUNDUP(Commercial_Industrial_Requirements[[#This Row],['# EV Capable Spaces]]*0.25,0.1)</f>
        <v>83</v>
      </c>
      <c r="E1645">
        <v>1643</v>
      </c>
      <c r="F1645">
        <f t="shared" ref="F1645:F1708" si="163">ROUNDUP(E1645*0.1,0.1)</f>
        <v>165</v>
      </c>
      <c r="G1645">
        <f t="shared" ref="G1645:G1708" si="164">ROUNDUP(E1645*0.25,0.1)</f>
        <v>411</v>
      </c>
      <c r="H1645">
        <v>0</v>
      </c>
      <c r="J1645">
        <v>1643</v>
      </c>
      <c r="K1645">
        <f t="shared" si="159"/>
        <v>165</v>
      </c>
      <c r="L1645">
        <f t="shared" si="160"/>
        <v>411</v>
      </c>
      <c r="M1645">
        <f t="shared" si="161"/>
        <v>83</v>
      </c>
      <c r="O1645" s="278">
        <v>1643</v>
      </c>
      <c r="P1645" s="278">
        <v>0</v>
      </c>
      <c r="Q1645" s="278">
        <f t="shared" si="162"/>
        <v>1643</v>
      </c>
      <c r="R1645" s="279">
        <v>0</v>
      </c>
    </row>
    <row r="1646" spans="1:18" x14ac:dyDescent="0.25">
      <c r="A1646">
        <v>1644</v>
      </c>
      <c r="B1646">
        <f>ROUNDUP(Commercial_Industrial_Requirements[[#This Row],[Total Parking Spaces]]*0.2,0.1)</f>
        <v>329</v>
      </c>
      <c r="C1646">
        <f>ROUNDUP(Commercial_Industrial_Requirements[[#This Row],['# EV Capable Spaces]]*0.25,0.1)</f>
        <v>83</v>
      </c>
      <c r="E1646">
        <v>1644</v>
      </c>
      <c r="F1646">
        <f t="shared" si="163"/>
        <v>165</v>
      </c>
      <c r="G1646">
        <f t="shared" si="164"/>
        <v>411</v>
      </c>
      <c r="H1646">
        <v>0</v>
      </c>
      <c r="J1646">
        <v>1644</v>
      </c>
      <c r="K1646">
        <f t="shared" si="159"/>
        <v>165</v>
      </c>
      <c r="L1646">
        <f t="shared" si="160"/>
        <v>411</v>
      </c>
      <c r="M1646">
        <f t="shared" si="161"/>
        <v>83</v>
      </c>
      <c r="O1646" s="278">
        <v>1644</v>
      </c>
      <c r="P1646" s="278">
        <v>0</v>
      </c>
      <c r="Q1646" s="278">
        <f t="shared" si="162"/>
        <v>1644</v>
      </c>
      <c r="R1646" s="279">
        <v>0</v>
      </c>
    </row>
    <row r="1647" spans="1:18" x14ac:dyDescent="0.25">
      <c r="A1647">
        <v>1645</v>
      </c>
      <c r="B1647">
        <f>ROUNDUP(Commercial_Industrial_Requirements[[#This Row],[Total Parking Spaces]]*0.2,0.1)</f>
        <v>329</v>
      </c>
      <c r="C1647">
        <f>ROUNDUP(Commercial_Industrial_Requirements[[#This Row],['# EV Capable Spaces]]*0.25,0.1)</f>
        <v>83</v>
      </c>
      <c r="E1647">
        <v>1645</v>
      </c>
      <c r="F1647">
        <f t="shared" si="163"/>
        <v>165</v>
      </c>
      <c r="G1647">
        <f t="shared" si="164"/>
        <v>412</v>
      </c>
      <c r="H1647">
        <v>0</v>
      </c>
      <c r="J1647">
        <v>1645</v>
      </c>
      <c r="K1647">
        <f t="shared" si="159"/>
        <v>165</v>
      </c>
      <c r="L1647">
        <f t="shared" si="160"/>
        <v>412</v>
      </c>
      <c r="M1647">
        <f t="shared" si="161"/>
        <v>83</v>
      </c>
      <c r="O1647" s="278">
        <v>1645</v>
      </c>
      <c r="P1647" s="278">
        <v>0</v>
      </c>
      <c r="Q1647" s="278">
        <f t="shared" si="162"/>
        <v>1645</v>
      </c>
      <c r="R1647" s="279">
        <v>0</v>
      </c>
    </row>
    <row r="1648" spans="1:18" x14ac:dyDescent="0.25">
      <c r="A1648">
        <v>1646</v>
      </c>
      <c r="B1648">
        <f>ROUNDUP(Commercial_Industrial_Requirements[[#This Row],[Total Parking Spaces]]*0.2,0.1)</f>
        <v>330</v>
      </c>
      <c r="C1648">
        <f>ROUNDUP(Commercial_Industrial_Requirements[[#This Row],['# EV Capable Spaces]]*0.25,0.1)</f>
        <v>83</v>
      </c>
      <c r="E1648">
        <v>1646</v>
      </c>
      <c r="F1648">
        <f t="shared" si="163"/>
        <v>165</v>
      </c>
      <c r="G1648">
        <f t="shared" si="164"/>
        <v>412</v>
      </c>
      <c r="H1648">
        <v>0</v>
      </c>
      <c r="J1648">
        <v>1646</v>
      </c>
      <c r="K1648">
        <f t="shared" si="159"/>
        <v>165</v>
      </c>
      <c r="L1648">
        <f t="shared" si="160"/>
        <v>412</v>
      </c>
      <c r="M1648">
        <f t="shared" si="161"/>
        <v>83</v>
      </c>
      <c r="O1648" s="278">
        <v>1646</v>
      </c>
      <c r="P1648" s="278">
        <v>0</v>
      </c>
      <c r="Q1648" s="278">
        <f t="shared" si="162"/>
        <v>1646</v>
      </c>
      <c r="R1648" s="279">
        <v>0</v>
      </c>
    </row>
    <row r="1649" spans="1:18" x14ac:dyDescent="0.25">
      <c r="A1649">
        <v>1647</v>
      </c>
      <c r="B1649">
        <f>ROUNDUP(Commercial_Industrial_Requirements[[#This Row],[Total Parking Spaces]]*0.2,0.1)</f>
        <v>330</v>
      </c>
      <c r="C1649">
        <f>ROUNDUP(Commercial_Industrial_Requirements[[#This Row],['# EV Capable Spaces]]*0.25,0.1)</f>
        <v>83</v>
      </c>
      <c r="E1649">
        <v>1647</v>
      </c>
      <c r="F1649">
        <f t="shared" si="163"/>
        <v>165</v>
      </c>
      <c r="G1649">
        <f t="shared" si="164"/>
        <v>412</v>
      </c>
      <c r="H1649">
        <v>0</v>
      </c>
      <c r="J1649">
        <v>1647</v>
      </c>
      <c r="K1649">
        <f t="shared" si="159"/>
        <v>165</v>
      </c>
      <c r="L1649">
        <f t="shared" si="160"/>
        <v>412</v>
      </c>
      <c r="M1649">
        <f t="shared" si="161"/>
        <v>83</v>
      </c>
      <c r="O1649" s="278">
        <v>1647</v>
      </c>
      <c r="P1649" s="278">
        <v>0</v>
      </c>
      <c r="Q1649" s="278">
        <f t="shared" si="162"/>
        <v>1647</v>
      </c>
      <c r="R1649" s="279">
        <v>0</v>
      </c>
    </row>
    <row r="1650" spans="1:18" x14ac:dyDescent="0.25">
      <c r="A1650">
        <v>1648</v>
      </c>
      <c r="B1650">
        <f>ROUNDUP(Commercial_Industrial_Requirements[[#This Row],[Total Parking Spaces]]*0.2,0.1)</f>
        <v>330</v>
      </c>
      <c r="C1650">
        <f>ROUNDUP(Commercial_Industrial_Requirements[[#This Row],['# EV Capable Spaces]]*0.25,0.1)</f>
        <v>83</v>
      </c>
      <c r="E1650">
        <v>1648</v>
      </c>
      <c r="F1650">
        <f t="shared" si="163"/>
        <v>165</v>
      </c>
      <c r="G1650">
        <f t="shared" si="164"/>
        <v>412</v>
      </c>
      <c r="H1650">
        <v>0</v>
      </c>
      <c r="J1650">
        <v>1648</v>
      </c>
      <c r="K1650">
        <f t="shared" si="159"/>
        <v>165</v>
      </c>
      <c r="L1650">
        <f t="shared" si="160"/>
        <v>412</v>
      </c>
      <c r="M1650">
        <f t="shared" si="161"/>
        <v>83</v>
      </c>
      <c r="O1650" s="278">
        <v>1648</v>
      </c>
      <c r="P1650" s="278">
        <v>0</v>
      </c>
      <c r="Q1650" s="278">
        <f t="shared" si="162"/>
        <v>1648</v>
      </c>
      <c r="R1650" s="279">
        <v>0</v>
      </c>
    </row>
    <row r="1651" spans="1:18" x14ac:dyDescent="0.25">
      <c r="A1651">
        <v>1649</v>
      </c>
      <c r="B1651">
        <f>ROUNDUP(Commercial_Industrial_Requirements[[#This Row],[Total Parking Spaces]]*0.2,0.1)</f>
        <v>330</v>
      </c>
      <c r="C1651">
        <f>ROUNDUP(Commercial_Industrial_Requirements[[#This Row],['# EV Capable Spaces]]*0.25,0.1)</f>
        <v>83</v>
      </c>
      <c r="E1651">
        <v>1649</v>
      </c>
      <c r="F1651">
        <f t="shared" si="163"/>
        <v>165</v>
      </c>
      <c r="G1651">
        <f t="shared" si="164"/>
        <v>413</v>
      </c>
      <c r="H1651">
        <v>0</v>
      </c>
      <c r="J1651">
        <v>1649</v>
      </c>
      <c r="K1651">
        <f t="shared" si="159"/>
        <v>165</v>
      </c>
      <c r="L1651">
        <f t="shared" si="160"/>
        <v>413</v>
      </c>
      <c r="M1651">
        <f t="shared" si="161"/>
        <v>83</v>
      </c>
      <c r="O1651" s="278">
        <v>1649</v>
      </c>
      <c r="P1651" s="278">
        <v>0</v>
      </c>
      <c r="Q1651" s="278">
        <f t="shared" si="162"/>
        <v>1649</v>
      </c>
      <c r="R1651" s="279">
        <v>0</v>
      </c>
    </row>
    <row r="1652" spans="1:18" x14ac:dyDescent="0.25">
      <c r="A1652">
        <v>1650</v>
      </c>
      <c r="B1652">
        <f>ROUNDUP(Commercial_Industrial_Requirements[[#This Row],[Total Parking Spaces]]*0.2,0.1)</f>
        <v>330</v>
      </c>
      <c r="C1652">
        <f>ROUNDUP(Commercial_Industrial_Requirements[[#This Row],['# EV Capable Spaces]]*0.25,0.1)</f>
        <v>83</v>
      </c>
      <c r="E1652">
        <v>1650</v>
      </c>
      <c r="F1652">
        <f t="shared" si="163"/>
        <v>165</v>
      </c>
      <c r="G1652">
        <f t="shared" si="164"/>
        <v>413</v>
      </c>
      <c r="H1652">
        <v>0</v>
      </c>
      <c r="J1652">
        <v>1650</v>
      </c>
      <c r="K1652">
        <f t="shared" si="159"/>
        <v>165</v>
      </c>
      <c r="L1652">
        <f t="shared" si="160"/>
        <v>413</v>
      </c>
      <c r="M1652">
        <f t="shared" si="161"/>
        <v>83</v>
      </c>
      <c r="O1652" s="278">
        <v>1650</v>
      </c>
      <c r="P1652" s="278">
        <v>0</v>
      </c>
      <c r="Q1652" s="278">
        <f t="shared" si="162"/>
        <v>1650</v>
      </c>
      <c r="R1652" s="279">
        <v>0</v>
      </c>
    </row>
    <row r="1653" spans="1:18" x14ac:dyDescent="0.25">
      <c r="A1653">
        <v>1651</v>
      </c>
      <c r="B1653">
        <f>ROUNDUP(Commercial_Industrial_Requirements[[#This Row],[Total Parking Spaces]]*0.2,0.1)</f>
        <v>331</v>
      </c>
      <c r="C1653">
        <f>ROUNDUP(Commercial_Industrial_Requirements[[#This Row],['# EV Capable Spaces]]*0.25,0.1)</f>
        <v>83</v>
      </c>
      <c r="E1653">
        <v>1651</v>
      </c>
      <c r="F1653">
        <f t="shared" si="163"/>
        <v>166</v>
      </c>
      <c r="G1653">
        <f t="shared" si="164"/>
        <v>413</v>
      </c>
      <c r="H1653">
        <v>0</v>
      </c>
      <c r="J1653">
        <v>1651</v>
      </c>
      <c r="K1653">
        <f t="shared" si="159"/>
        <v>166</v>
      </c>
      <c r="L1653">
        <f t="shared" si="160"/>
        <v>413</v>
      </c>
      <c r="M1653">
        <f t="shared" si="161"/>
        <v>83</v>
      </c>
      <c r="O1653" s="278">
        <v>1651</v>
      </c>
      <c r="P1653" s="278">
        <v>0</v>
      </c>
      <c r="Q1653" s="278">
        <f t="shared" si="162"/>
        <v>1651</v>
      </c>
      <c r="R1653" s="279">
        <v>0</v>
      </c>
    </row>
    <row r="1654" spans="1:18" x14ac:dyDescent="0.25">
      <c r="A1654">
        <v>1652</v>
      </c>
      <c r="B1654">
        <f>ROUNDUP(Commercial_Industrial_Requirements[[#This Row],[Total Parking Spaces]]*0.2,0.1)</f>
        <v>331</v>
      </c>
      <c r="C1654">
        <f>ROUNDUP(Commercial_Industrial_Requirements[[#This Row],['# EV Capable Spaces]]*0.25,0.1)</f>
        <v>83</v>
      </c>
      <c r="E1654">
        <v>1652</v>
      </c>
      <c r="F1654">
        <f t="shared" si="163"/>
        <v>166</v>
      </c>
      <c r="G1654">
        <f t="shared" si="164"/>
        <v>413</v>
      </c>
      <c r="H1654">
        <v>0</v>
      </c>
      <c r="J1654">
        <v>1652</v>
      </c>
      <c r="K1654">
        <f t="shared" si="159"/>
        <v>166</v>
      </c>
      <c r="L1654">
        <f t="shared" si="160"/>
        <v>413</v>
      </c>
      <c r="M1654">
        <f t="shared" si="161"/>
        <v>83</v>
      </c>
      <c r="O1654" s="278">
        <v>1652</v>
      </c>
      <c r="P1654" s="278">
        <v>0</v>
      </c>
      <c r="Q1654" s="278">
        <f t="shared" si="162"/>
        <v>1652</v>
      </c>
      <c r="R1654" s="279">
        <v>0</v>
      </c>
    </row>
    <row r="1655" spans="1:18" x14ac:dyDescent="0.25">
      <c r="A1655">
        <v>1653</v>
      </c>
      <c r="B1655">
        <f>ROUNDUP(Commercial_Industrial_Requirements[[#This Row],[Total Parking Spaces]]*0.2,0.1)</f>
        <v>331</v>
      </c>
      <c r="C1655">
        <f>ROUNDUP(Commercial_Industrial_Requirements[[#This Row],['# EV Capable Spaces]]*0.25,0.1)</f>
        <v>83</v>
      </c>
      <c r="E1655">
        <v>1653</v>
      </c>
      <c r="F1655">
        <f t="shared" si="163"/>
        <v>166</v>
      </c>
      <c r="G1655">
        <f t="shared" si="164"/>
        <v>414</v>
      </c>
      <c r="H1655">
        <v>0</v>
      </c>
      <c r="J1655">
        <v>1653</v>
      </c>
      <c r="K1655">
        <f t="shared" si="159"/>
        <v>166</v>
      </c>
      <c r="L1655">
        <f t="shared" si="160"/>
        <v>414</v>
      </c>
      <c r="M1655">
        <f t="shared" si="161"/>
        <v>83</v>
      </c>
      <c r="O1655" s="278">
        <v>1653</v>
      </c>
      <c r="P1655" s="278">
        <v>0</v>
      </c>
      <c r="Q1655" s="278">
        <f t="shared" si="162"/>
        <v>1653</v>
      </c>
      <c r="R1655" s="279">
        <v>0</v>
      </c>
    </row>
    <row r="1656" spans="1:18" x14ac:dyDescent="0.25">
      <c r="A1656">
        <v>1654</v>
      </c>
      <c r="B1656">
        <f>ROUNDUP(Commercial_Industrial_Requirements[[#This Row],[Total Parking Spaces]]*0.2,0.1)</f>
        <v>331</v>
      </c>
      <c r="C1656">
        <f>ROUNDUP(Commercial_Industrial_Requirements[[#This Row],['# EV Capable Spaces]]*0.25,0.1)</f>
        <v>83</v>
      </c>
      <c r="E1656">
        <v>1654</v>
      </c>
      <c r="F1656">
        <f t="shared" si="163"/>
        <v>166</v>
      </c>
      <c r="G1656">
        <f t="shared" si="164"/>
        <v>414</v>
      </c>
      <c r="H1656">
        <v>0</v>
      </c>
      <c r="J1656">
        <v>1654</v>
      </c>
      <c r="K1656">
        <f t="shared" si="159"/>
        <v>166</v>
      </c>
      <c r="L1656">
        <f t="shared" si="160"/>
        <v>414</v>
      </c>
      <c r="M1656">
        <f t="shared" si="161"/>
        <v>83</v>
      </c>
      <c r="O1656" s="278">
        <v>1654</v>
      </c>
      <c r="P1656" s="278">
        <v>0</v>
      </c>
      <c r="Q1656" s="278">
        <f t="shared" si="162"/>
        <v>1654</v>
      </c>
      <c r="R1656" s="279">
        <v>0</v>
      </c>
    </row>
    <row r="1657" spans="1:18" x14ac:dyDescent="0.25">
      <c r="A1657">
        <v>1655</v>
      </c>
      <c r="B1657">
        <f>ROUNDUP(Commercial_Industrial_Requirements[[#This Row],[Total Parking Spaces]]*0.2,0.1)</f>
        <v>331</v>
      </c>
      <c r="C1657">
        <f>ROUNDUP(Commercial_Industrial_Requirements[[#This Row],['# EV Capable Spaces]]*0.25,0.1)</f>
        <v>83</v>
      </c>
      <c r="E1657">
        <v>1655</v>
      </c>
      <c r="F1657">
        <f t="shared" si="163"/>
        <v>166</v>
      </c>
      <c r="G1657">
        <f t="shared" si="164"/>
        <v>414</v>
      </c>
      <c r="H1657">
        <v>0</v>
      </c>
      <c r="J1657">
        <v>1655</v>
      </c>
      <c r="K1657">
        <f t="shared" si="159"/>
        <v>166</v>
      </c>
      <c r="L1657">
        <f t="shared" si="160"/>
        <v>414</v>
      </c>
      <c r="M1657">
        <f t="shared" si="161"/>
        <v>83</v>
      </c>
      <c r="O1657" s="278">
        <v>1655</v>
      </c>
      <c r="P1657" s="278">
        <v>0</v>
      </c>
      <c r="Q1657" s="278">
        <f t="shared" si="162"/>
        <v>1655</v>
      </c>
      <c r="R1657" s="279">
        <v>0</v>
      </c>
    </row>
    <row r="1658" spans="1:18" x14ac:dyDescent="0.25">
      <c r="A1658">
        <v>1656</v>
      </c>
      <c r="B1658">
        <f>ROUNDUP(Commercial_Industrial_Requirements[[#This Row],[Total Parking Spaces]]*0.2,0.1)</f>
        <v>332</v>
      </c>
      <c r="C1658">
        <f>ROUNDUP(Commercial_Industrial_Requirements[[#This Row],['# EV Capable Spaces]]*0.25,0.1)</f>
        <v>83</v>
      </c>
      <c r="E1658">
        <v>1656</v>
      </c>
      <c r="F1658">
        <f t="shared" si="163"/>
        <v>166</v>
      </c>
      <c r="G1658">
        <f t="shared" si="164"/>
        <v>414</v>
      </c>
      <c r="H1658">
        <v>0</v>
      </c>
      <c r="J1658">
        <v>1656</v>
      </c>
      <c r="K1658">
        <f t="shared" si="159"/>
        <v>166</v>
      </c>
      <c r="L1658">
        <f t="shared" si="160"/>
        <v>414</v>
      </c>
      <c r="M1658">
        <f t="shared" si="161"/>
        <v>83</v>
      </c>
      <c r="O1658" s="278">
        <v>1656</v>
      </c>
      <c r="P1658" s="278">
        <v>0</v>
      </c>
      <c r="Q1658" s="278">
        <f t="shared" si="162"/>
        <v>1656</v>
      </c>
      <c r="R1658" s="279">
        <v>0</v>
      </c>
    </row>
    <row r="1659" spans="1:18" x14ac:dyDescent="0.25">
      <c r="A1659">
        <v>1657</v>
      </c>
      <c r="B1659">
        <f>ROUNDUP(Commercial_Industrial_Requirements[[#This Row],[Total Parking Spaces]]*0.2,0.1)</f>
        <v>332</v>
      </c>
      <c r="C1659">
        <f>ROUNDUP(Commercial_Industrial_Requirements[[#This Row],['# EV Capable Spaces]]*0.25,0.1)</f>
        <v>83</v>
      </c>
      <c r="E1659">
        <v>1657</v>
      </c>
      <c r="F1659">
        <f t="shared" si="163"/>
        <v>166</v>
      </c>
      <c r="G1659">
        <f t="shared" si="164"/>
        <v>415</v>
      </c>
      <c r="H1659">
        <v>0</v>
      </c>
      <c r="J1659">
        <v>1657</v>
      </c>
      <c r="K1659">
        <f t="shared" si="159"/>
        <v>166</v>
      </c>
      <c r="L1659">
        <f t="shared" si="160"/>
        <v>415</v>
      </c>
      <c r="M1659">
        <f t="shared" si="161"/>
        <v>83</v>
      </c>
      <c r="O1659" s="278">
        <v>1657</v>
      </c>
      <c r="P1659" s="278">
        <v>0</v>
      </c>
      <c r="Q1659" s="278">
        <f t="shared" si="162"/>
        <v>1657</v>
      </c>
      <c r="R1659" s="279">
        <v>0</v>
      </c>
    </row>
    <row r="1660" spans="1:18" x14ac:dyDescent="0.25">
      <c r="A1660">
        <v>1658</v>
      </c>
      <c r="B1660">
        <f>ROUNDUP(Commercial_Industrial_Requirements[[#This Row],[Total Parking Spaces]]*0.2,0.1)</f>
        <v>332</v>
      </c>
      <c r="C1660">
        <f>ROUNDUP(Commercial_Industrial_Requirements[[#This Row],['# EV Capable Spaces]]*0.25,0.1)</f>
        <v>83</v>
      </c>
      <c r="E1660">
        <v>1658</v>
      </c>
      <c r="F1660">
        <f t="shared" si="163"/>
        <v>166</v>
      </c>
      <c r="G1660">
        <f t="shared" si="164"/>
        <v>415</v>
      </c>
      <c r="H1660">
        <v>0</v>
      </c>
      <c r="J1660">
        <v>1658</v>
      </c>
      <c r="K1660">
        <f t="shared" si="159"/>
        <v>166</v>
      </c>
      <c r="L1660">
        <f t="shared" si="160"/>
        <v>415</v>
      </c>
      <c r="M1660">
        <f t="shared" si="161"/>
        <v>83</v>
      </c>
      <c r="O1660" s="278">
        <v>1658</v>
      </c>
      <c r="P1660" s="278">
        <v>0</v>
      </c>
      <c r="Q1660" s="278">
        <f t="shared" si="162"/>
        <v>1658</v>
      </c>
      <c r="R1660" s="279">
        <v>0</v>
      </c>
    </row>
    <row r="1661" spans="1:18" x14ac:dyDescent="0.25">
      <c r="A1661">
        <v>1659</v>
      </c>
      <c r="B1661">
        <f>ROUNDUP(Commercial_Industrial_Requirements[[#This Row],[Total Parking Spaces]]*0.2,0.1)</f>
        <v>332</v>
      </c>
      <c r="C1661">
        <f>ROUNDUP(Commercial_Industrial_Requirements[[#This Row],['# EV Capable Spaces]]*0.25,0.1)</f>
        <v>83</v>
      </c>
      <c r="E1661">
        <v>1659</v>
      </c>
      <c r="F1661">
        <f t="shared" si="163"/>
        <v>166</v>
      </c>
      <c r="G1661">
        <f t="shared" si="164"/>
        <v>415</v>
      </c>
      <c r="H1661">
        <v>0</v>
      </c>
      <c r="J1661">
        <v>1659</v>
      </c>
      <c r="K1661">
        <f t="shared" si="159"/>
        <v>166</v>
      </c>
      <c r="L1661">
        <f t="shared" si="160"/>
        <v>415</v>
      </c>
      <c r="M1661">
        <f t="shared" si="161"/>
        <v>83</v>
      </c>
      <c r="O1661" s="278">
        <v>1659</v>
      </c>
      <c r="P1661" s="278">
        <v>0</v>
      </c>
      <c r="Q1661" s="278">
        <f t="shared" si="162"/>
        <v>1659</v>
      </c>
      <c r="R1661" s="279">
        <v>0</v>
      </c>
    </row>
    <row r="1662" spans="1:18" x14ac:dyDescent="0.25">
      <c r="A1662">
        <v>1660</v>
      </c>
      <c r="B1662">
        <f>ROUNDUP(Commercial_Industrial_Requirements[[#This Row],[Total Parking Spaces]]*0.2,0.1)</f>
        <v>332</v>
      </c>
      <c r="C1662">
        <f>ROUNDUP(Commercial_Industrial_Requirements[[#This Row],['# EV Capable Spaces]]*0.25,0.1)</f>
        <v>83</v>
      </c>
      <c r="E1662">
        <v>1660</v>
      </c>
      <c r="F1662">
        <f t="shared" si="163"/>
        <v>166</v>
      </c>
      <c r="G1662">
        <f t="shared" si="164"/>
        <v>415</v>
      </c>
      <c r="H1662">
        <v>0</v>
      </c>
      <c r="J1662">
        <v>1660</v>
      </c>
      <c r="K1662">
        <f t="shared" si="159"/>
        <v>166</v>
      </c>
      <c r="L1662">
        <f t="shared" si="160"/>
        <v>415</v>
      </c>
      <c r="M1662">
        <f t="shared" si="161"/>
        <v>83</v>
      </c>
      <c r="O1662" s="278">
        <v>1660</v>
      </c>
      <c r="P1662" s="278">
        <v>0</v>
      </c>
      <c r="Q1662" s="278">
        <f t="shared" si="162"/>
        <v>1660</v>
      </c>
      <c r="R1662" s="279">
        <v>0</v>
      </c>
    </row>
    <row r="1663" spans="1:18" x14ac:dyDescent="0.25">
      <c r="A1663">
        <v>1661</v>
      </c>
      <c r="B1663">
        <f>ROUNDUP(Commercial_Industrial_Requirements[[#This Row],[Total Parking Spaces]]*0.2,0.1)</f>
        <v>333</v>
      </c>
      <c r="C1663">
        <f>ROUNDUP(Commercial_Industrial_Requirements[[#This Row],['# EV Capable Spaces]]*0.25,0.1)</f>
        <v>84</v>
      </c>
      <c r="E1663">
        <v>1661</v>
      </c>
      <c r="F1663">
        <f t="shared" si="163"/>
        <v>167</v>
      </c>
      <c r="G1663">
        <f t="shared" si="164"/>
        <v>416</v>
      </c>
      <c r="H1663">
        <v>0</v>
      </c>
      <c r="J1663">
        <v>1661</v>
      </c>
      <c r="K1663">
        <f t="shared" si="159"/>
        <v>167</v>
      </c>
      <c r="L1663">
        <f t="shared" si="160"/>
        <v>416</v>
      </c>
      <c r="M1663">
        <f t="shared" si="161"/>
        <v>84</v>
      </c>
      <c r="O1663" s="278">
        <v>1661</v>
      </c>
      <c r="P1663" s="278">
        <v>0</v>
      </c>
      <c r="Q1663" s="278">
        <f t="shared" si="162"/>
        <v>1661</v>
      </c>
      <c r="R1663" s="279">
        <v>0</v>
      </c>
    </row>
    <row r="1664" spans="1:18" x14ac:dyDescent="0.25">
      <c r="A1664">
        <v>1662</v>
      </c>
      <c r="B1664">
        <f>ROUNDUP(Commercial_Industrial_Requirements[[#This Row],[Total Parking Spaces]]*0.2,0.1)</f>
        <v>333</v>
      </c>
      <c r="C1664">
        <f>ROUNDUP(Commercial_Industrial_Requirements[[#This Row],['# EV Capable Spaces]]*0.25,0.1)</f>
        <v>84</v>
      </c>
      <c r="E1664">
        <v>1662</v>
      </c>
      <c r="F1664">
        <f t="shared" si="163"/>
        <v>167</v>
      </c>
      <c r="G1664">
        <f t="shared" si="164"/>
        <v>416</v>
      </c>
      <c r="H1664">
        <v>0</v>
      </c>
      <c r="J1664">
        <v>1662</v>
      </c>
      <c r="K1664">
        <f t="shared" si="159"/>
        <v>167</v>
      </c>
      <c r="L1664">
        <f t="shared" si="160"/>
        <v>416</v>
      </c>
      <c r="M1664">
        <f t="shared" si="161"/>
        <v>84</v>
      </c>
      <c r="O1664" s="278">
        <v>1662</v>
      </c>
      <c r="P1664" s="278">
        <v>0</v>
      </c>
      <c r="Q1664" s="278">
        <f t="shared" si="162"/>
        <v>1662</v>
      </c>
      <c r="R1664" s="279">
        <v>0</v>
      </c>
    </row>
    <row r="1665" spans="1:18" x14ac:dyDescent="0.25">
      <c r="A1665">
        <v>1663</v>
      </c>
      <c r="B1665">
        <f>ROUNDUP(Commercial_Industrial_Requirements[[#This Row],[Total Parking Spaces]]*0.2,0.1)</f>
        <v>333</v>
      </c>
      <c r="C1665">
        <f>ROUNDUP(Commercial_Industrial_Requirements[[#This Row],['# EV Capable Spaces]]*0.25,0.1)</f>
        <v>84</v>
      </c>
      <c r="E1665">
        <v>1663</v>
      </c>
      <c r="F1665">
        <f t="shared" si="163"/>
        <v>167</v>
      </c>
      <c r="G1665">
        <f t="shared" si="164"/>
        <v>416</v>
      </c>
      <c r="H1665">
        <v>0</v>
      </c>
      <c r="J1665">
        <v>1663</v>
      </c>
      <c r="K1665">
        <f t="shared" si="159"/>
        <v>167</v>
      </c>
      <c r="L1665">
        <f t="shared" si="160"/>
        <v>416</v>
      </c>
      <c r="M1665">
        <f t="shared" si="161"/>
        <v>84</v>
      </c>
      <c r="O1665" s="278">
        <v>1663</v>
      </c>
      <c r="P1665" s="278">
        <v>0</v>
      </c>
      <c r="Q1665" s="278">
        <f t="shared" si="162"/>
        <v>1663</v>
      </c>
      <c r="R1665" s="279">
        <v>0</v>
      </c>
    </row>
    <row r="1666" spans="1:18" x14ac:dyDescent="0.25">
      <c r="A1666">
        <v>1664</v>
      </c>
      <c r="B1666">
        <f>ROUNDUP(Commercial_Industrial_Requirements[[#This Row],[Total Parking Spaces]]*0.2,0.1)</f>
        <v>333</v>
      </c>
      <c r="C1666">
        <f>ROUNDUP(Commercial_Industrial_Requirements[[#This Row],['# EV Capable Spaces]]*0.25,0.1)</f>
        <v>84</v>
      </c>
      <c r="E1666">
        <v>1664</v>
      </c>
      <c r="F1666">
        <f t="shared" si="163"/>
        <v>167</v>
      </c>
      <c r="G1666">
        <f t="shared" si="164"/>
        <v>416</v>
      </c>
      <c r="H1666">
        <v>0</v>
      </c>
      <c r="J1666">
        <v>1664</v>
      </c>
      <c r="K1666">
        <f t="shared" si="159"/>
        <v>167</v>
      </c>
      <c r="L1666">
        <f t="shared" si="160"/>
        <v>416</v>
      </c>
      <c r="M1666">
        <f t="shared" si="161"/>
        <v>84</v>
      </c>
      <c r="O1666" s="278">
        <v>1664</v>
      </c>
      <c r="P1666" s="278">
        <v>0</v>
      </c>
      <c r="Q1666" s="278">
        <f t="shared" si="162"/>
        <v>1664</v>
      </c>
      <c r="R1666" s="279">
        <v>0</v>
      </c>
    </row>
    <row r="1667" spans="1:18" x14ac:dyDescent="0.25">
      <c r="A1667">
        <v>1665</v>
      </c>
      <c r="B1667">
        <f>ROUNDUP(Commercial_Industrial_Requirements[[#This Row],[Total Parking Spaces]]*0.2,0.1)</f>
        <v>333</v>
      </c>
      <c r="C1667">
        <f>ROUNDUP(Commercial_Industrial_Requirements[[#This Row],['# EV Capable Spaces]]*0.25,0.1)</f>
        <v>84</v>
      </c>
      <c r="E1667">
        <v>1665</v>
      </c>
      <c r="F1667">
        <f t="shared" si="163"/>
        <v>167</v>
      </c>
      <c r="G1667">
        <f t="shared" si="164"/>
        <v>417</v>
      </c>
      <c r="H1667">
        <v>0</v>
      </c>
      <c r="J1667">
        <v>1665</v>
      </c>
      <c r="K1667">
        <f t="shared" si="159"/>
        <v>167</v>
      </c>
      <c r="L1667">
        <f t="shared" si="160"/>
        <v>417</v>
      </c>
      <c r="M1667">
        <f t="shared" si="161"/>
        <v>84</v>
      </c>
      <c r="O1667" s="278">
        <v>1665</v>
      </c>
      <c r="P1667" s="278">
        <v>0</v>
      </c>
      <c r="Q1667" s="278">
        <f t="shared" si="162"/>
        <v>1665</v>
      </c>
      <c r="R1667" s="279">
        <v>0</v>
      </c>
    </row>
    <row r="1668" spans="1:18" x14ac:dyDescent="0.25">
      <c r="A1668">
        <v>1666</v>
      </c>
      <c r="B1668">
        <f>ROUNDUP(Commercial_Industrial_Requirements[[#This Row],[Total Parking Spaces]]*0.2,0.1)</f>
        <v>334</v>
      </c>
      <c r="C1668">
        <f>ROUNDUP(Commercial_Industrial_Requirements[[#This Row],['# EV Capable Spaces]]*0.25,0.1)</f>
        <v>84</v>
      </c>
      <c r="E1668">
        <v>1666</v>
      </c>
      <c r="F1668">
        <f t="shared" si="163"/>
        <v>167</v>
      </c>
      <c r="G1668">
        <f t="shared" si="164"/>
        <v>417</v>
      </c>
      <c r="H1668">
        <v>0</v>
      </c>
      <c r="J1668">
        <v>1666</v>
      </c>
      <c r="K1668">
        <f t="shared" si="159"/>
        <v>167</v>
      </c>
      <c r="L1668">
        <f t="shared" si="160"/>
        <v>417</v>
      </c>
      <c r="M1668">
        <f t="shared" si="161"/>
        <v>84</v>
      </c>
      <c r="O1668" s="278">
        <v>1666</v>
      </c>
      <c r="P1668" s="278">
        <v>0</v>
      </c>
      <c r="Q1668" s="278">
        <f t="shared" si="162"/>
        <v>1666</v>
      </c>
      <c r="R1668" s="279">
        <v>0</v>
      </c>
    </row>
    <row r="1669" spans="1:18" x14ac:dyDescent="0.25">
      <c r="A1669">
        <v>1667</v>
      </c>
      <c r="B1669">
        <f>ROUNDUP(Commercial_Industrial_Requirements[[#This Row],[Total Parking Spaces]]*0.2,0.1)</f>
        <v>334</v>
      </c>
      <c r="C1669">
        <f>ROUNDUP(Commercial_Industrial_Requirements[[#This Row],['# EV Capable Spaces]]*0.25,0.1)</f>
        <v>84</v>
      </c>
      <c r="E1669">
        <v>1667</v>
      </c>
      <c r="F1669">
        <f t="shared" si="163"/>
        <v>167</v>
      </c>
      <c r="G1669">
        <f t="shared" si="164"/>
        <v>417</v>
      </c>
      <c r="H1669">
        <v>0</v>
      </c>
      <c r="J1669">
        <v>1667</v>
      </c>
      <c r="K1669">
        <f t="shared" si="159"/>
        <v>167</v>
      </c>
      <c r="L1669">
        <f t="shared" si="160"/>
        <v>417</v>
      </c>
      <c r="M1669">
        <f t="shared" si="161"/>
        <v>84</v>
      </c>
      <c r="O1669" s="278">
        <v>1667</v>
      </c>
      <c r="P1669" s="278">
        <v>0</v>
      </c>
      <c r="Q1669" s="278">
        <f t="shared" si="162"/>
        <v>1667</v>
      </c>
      <c r="R1669" s="279">
        <v>0</v>
      </c>
    </row>
    <row r="1670" spans="1:18" x14ac:dyDescent="0.25">
      <c r="A1670">
        <v>1668</v>
      </c>
      <c r="B1670">
        <f>ROUNDUP(Commercial_Industrial_Requirements[[#This Row],[Total Parking Spaces]]*0.2,0.1)</f>
        <v>334</v>
      </c>
      <c r="C1670">
        <f>ROUNDUP(Commercial_Industrial_Requirements[[#This Row],['# EV Capable Spaces]]*0.25,0.1)</f>
        <v>84</v>
      </c>
      <c r="E1670">
        <v>1668</v>
      </c>
      <c r="F1670">
        <f t="shared" si="163"/>
        <v>167</v>
      </c>
      <c r="G1670">
        <f t="shared" si="164"/>
        <v>417</v>
      </c>
      <c r="H1670">
        <v>0</v>
      </c>
      <c r="J1670">
        <v>1668</v>
      </c>
      <c r="K1670">
        <f t="shared" si="159"/>
        <v>167</v>
      </c>
      <c r="L1670">
        <f t="shared" si="160"/>
        <v>417</v>
      </c>
      <c r="M1670">
        <f t="shared" si="161"/>
        <v>84</v>
      </c>
      <c r="O1670" s="278">
        <v>1668</v>
      </c>
      <c r="P1670" s="278">
        <v>0</v>
      </c>
      <c r="Q1670" s="278">
        <f t="shared" si="162"/>
        <v>1668</v>
      </c>
      <c r="R1670" s="279">
        <v>0</v>
      </c>
    </row>
    <row r="1671" spans="1:18" x14ac:dyDescent="0.25">
      <c r="A1671">
        <v>1669</v>
      </c>
      <c r="B1671">
        <f>ROUNDUP(Commercial_Industrial_Requirements[[#This Row],[Total Parking Spaces]]*0.2,0.1)</f>
        <v>334</v>
      </c>
      <c r="C1671">
        <f>ROUNDUP(Commercial_Industrial_Requirements[[#This Row],['# EV Capable Spaces]]*0.25,0.1)</f>
        <v>84</v>
      </c>
      <c r="E1671">
        <v>1669</v>
      </c>
      <c r="F1671">
        <f t="shared" si="163"/>
        <v>167</v>
      </c>
      <c r="G1671">
        <f t="shared" si="164"/>
        <v>418</v>
      </c>
      <c r="H1671">
        <v>0</v>
      </c>
      <c r="J1671">
        <v>1669</v>
      </c>
      <c r="K1671">
        <f t="shared" si="159"/>
        <v>167</v>
      </c>
      <c r="L1671">
        <f t="shared" si="160"/>
        <v>418</v>
      </c>
      <c r="M1671">
        <f t="shared" si="161"/>
        <v>84</v>
      </c>
      <c r="O1671" s="278">
        <v>1669</v>
      </c>
      <c r="P1671" s="278">
        <v>0</v>
      </c>
      <c r="Q1671" s="278">
        <f t="shared" si="162"/>
        <v>1669</v>
      </c>
      <c r="R1671" s="279">
        <v>0</v>
      </c>
    </row>
    <row r="1672" spans="1:18" x14ac:dyDescent="0.25">
      <c r="A1672">
        <v>1670</v>
      </c>
      <c r="B1672">
        <f>ROUNDUP(Commercial_Industrial_Requirements[[#This Row],[Total Parking Spaces]]*0.2,0.1)</f>
        <v>334</v>
      </c>
      <c r="C1672">
        <f>ROUNDUP(Commercial_Industrial_Requirements[[#This Row],['# EV Capable Spaces]]*0.25,0.1)</f>
        <v>84</v>
      </c>
      <c r="E1672">
        <v>1670</v>
      </c>
      <c r="F1672">
        <f t="shared" si="163"/>
        <v>167</v>
      </c>
      <c r="G1672">
        <f t="shared" si="164"/>
        <v>418</v>
      </c>
      <c r="H1672">
        <v>0</v>
      </c>
      <c r="J1672">
        <v>1670</v>
      </c>
      <c r="K1672">
        <f t="shared" si="159"/>
        <v>167</v>
      </c>
      <c r="L1672">
        <f t="shared" si="160"/>
        <v>418</v>
      </c>
      <c r="M1672">
        <f t="shared" si="161"/>
        <v>84</v>
      </c>
      <c r="O1672" s="278">
        <v>1670</v>
      </c>
      <c r="P1672" s="278">
        <v>0</v>
      </c>
      <c r="Q1672" s="278">
        <f t="shared" si="162"/>
        <v>1670</v>
      </c>
      <c r="R1672" s="279">
        <v>0</v>
      </c>
    </row>
    <row r="1673" spans="1:18" x14ac:dyDescent="0.25">
      <c r="A1673">
        <v>1671</v>
      </c>
      <c r="B1673">
        <f>ROUNDUP(Commercial_Industrial_Requirements[[#This Row],[Total Parking Spaces]]*0.2,0.1)</f>
        <v>335</v>
      </c>
      <c r="C1673">
        <f>ROUNDUP(Commercial_Industrial_Requirements[[#This Row],['# EV Capable Spaces]]*0.25,0.1)</f>
        <v>84</v>
      </c>
      <c r="E1673">
        <v>1671</v>
      </c>
      <c r="F1673">
        <f t="shared" si="163"/>
        <v>168</v>
      </c>
      <c r="G1673">
        <f t="shared" si="164"/>
        <v>418</v>
      </c>
      <c r="H1673">
        <v>0</v>
      </c>
      <c r="J1673">
        <v>1671</v>
      </c>
      <c r="K1673">
        <f t="shared" si="159"/>
        <v>168</v>
      </c>
      <c r="L1673">
        <f t="shared" si="160"/>
        <v>418</v>
      </c>
      <c r="M1673">
        <f t="shared" si="161"/>
        <v>84</v>
      </c>
      <c r="O1673" s="278">
        <v>1671</v>
      </c>
      <c r="P1673" s="278">
        <v>0</v>
      </c>
      <c r="Q1673" s="278">
        <f t="shared" si="162"/>
        <v>1671</v>
      </c>
      <c r="R1673" s="279">
        <v>0</v>
      </c>
    </row>
    <row r="1674" spans="1:18" x14ac:dyDescent="0.25">
      <c r="A1674">
        <v>1672</v>
      </c>
      <c r="B1674">
        <f>ROUNDUP(Commercial_Industrial_Requirements[[#This Row],[Total Parking Spaces]]*0.2,0.1)</f>
        <v>335</v>
      </c>
      <c r="C1674">
        <f>ROUNDUP(Commercial_Industrial_Requirements[[#This Row],['# EV Capable Spaces]]*0.25,0.1)</f>
        <v>84</v>
      </c>
      <c r="E1674">
        <v>1672</v>
      </c>
      <c r="F1674">
        <f t="shared" si="163"/>
        <v>168</v>
      </c>
      <c r="G1674">
        <f t="shared" si="164"/>
        <v>418</v>
      </c>
      <c r="H1674">
        <v>0</v>
      </c>
      <c r="J1674">
        <v>1672</v>
      </c>
      <c r="K1674">
        <f t="shared" ref="K1674:K1737" si="165">ROUNDUP(J1674*0.1,0.1)</f>
        <v>168</v>
      </c>
      <c r="L1674">
        <f t="shared" ref="L1674:L1737" si="166">ROUNDUP(J1674*0.25,0.1)</f>
        <v>418</v>
      </c>
      <c r="M1674">
        <f t="shared" ref="M1674:M1737" si="167">ROUNDUP(J1674*0.05,0.1)</f>
        <v>84</v>
      </c>
      <c r="O1674" s="278">
        <v>1672</v>
      </c>
      <c r="P1674" s="278">
        <v>0</v>
      </c>
      <c r="Q1674" s="278">
        <f t="shared" si="162"/>
        <v>1672</v>
      </c>
      <c r="R1674" s="279">
        <v>0</v>
      </c>
    </row>
    <row r="1675" spans="1:18" x14ac:dyDescent="0.25">
      <c r="A1675">
        <v>1673</v>
      </c>
      <c r="B1675">
        <f>ROUNDUP(Commercial_Industrial_Requirements[[#This Row],[Total Parking Spaces]]*0.2,0.1)</f>
        <v>335</v>
      </c>
      <c r="C1675">
        <f>ROUNDUP(Commercial_Industrial_Requirements[[#This Row],['# EV Capable Spaces]]*0.25,0.1)</f>
        <v>84</v>
      </c>
      <c r="E1675">
        <v>1673</v>
      </c>
      <c r="F1675">
        <f t="shared" si="163"/>
        <v>168</v>
      </c>
      <c r="G1675">
        <f t="shared" si="164"/>
        <v>419</v>
      </c>
      <c r="H1675">
        <v>0</v>
      </c>
      <c r="J1675">
        <v>1673</v>
      </c>
      <c r="K1675">
        <f t="shared" si="165"/>
        <v>168</v>
      </c>
      <c r="L1675">
        <f t="shared" si="166"/>
        <v>419</v>
      </c>
      <c r="M1675">
        <f t="shared" si="167"/>
        <v>84</v>
      </c>
      <c r="O1675" s="278">
        <v>1673</v>
      </c>
      <c r="P1675" s="278">
        <v>0</v>
      </c>
      <c r="Q1675" s="278">
        <f t="shared" si="162"/>
        <v>1673</v>
      </c>
      <c r="R1675" s="279">
        <v>0</v>
      </c>
    </row>
    <row r="1676" spans="1:18" x14ac:dyDescent="0.25">
      <c r="A1676">
        <v>1674</v>
      </c>
      <c r="B1676">
        <f>ROUNDUP(Commercial_Industrial_Requirements[[#This Row],[Total Parking Spaces]]*0.2,0.1)</f>
        <v>335</v>
      </c>
      <c r="C1676">
        <f>ROUNDUP(Commercial_Industrial_Requirements[[#This Row],['# EV Capable Spaces]]*0.25,0.1)</f>
        <v>84</v>
      </c>
      <c r="E1676">
        <v>1674</v>
      </c>
      <c r="F1676">
        <f t="shared" si="163"/>
        <v>168</v>
      </c>
      <c r="G1676">
        <f t="shared" si="164"/>
        <v>419</v>
      </c>
      <c r="H1676">
        <v>0</v>
      </c>
      <c r="J1676">
        <v>1674</v>
      </c>
      <c r="K1676">
        <f t="shared" si="165"/>
        <v>168</v>
      </c>
      <c r="L1676">
        <f t="shared" si="166"/>
        <v>419</v>
      </c>
      <c r="M1676">
        <f t="shared" si="167"/>
        <v>84</v>
      </c>
      <c r="O1676" s="278">
        <v>1674</v>
      </c>
      <c r="P1676" s="278">
        <v>0</v>
      </c>
      <c r="Q1676" s="278">
        <f t="shared" si="162"/>
        <v>1674</v>
      </c>
      <c r="R1676" s="279">
        <v>0</v>
      </c>
    </row>
    <row r="1677" spans="1:18" x14ac:dyDescent="0.25">
      <c r="A1677">
        <v>1675</v>
      </c>
      <c r="B1677">
        <f>ROUNDUP(Commercial_Industrial_Requirements[[#This Row],[Total Parking Spaces]]*0.2,0.1)</f>
        <v>335</v>
      </c>
      <c r="C1677">
        <f>ROUNDUP(Commercial_Industrial_Requirements[[#This Row],['# EV Capable Spaces]]*0.25,0.1)</f>
        <v>84</v>
      </c>
      <c r="E1677">
        <v>1675</v>
      </c>
      <c r="F1677">
        <f t="shared" si="163"/>
        <v>168</v>
      </c>
      <c r="G1677">
        <f t="shared" si="164"/>
        <v>419</v>
      </c>
      <c r="H1677">
        <v>0</v>
      </c>
      <c r="J1677">
        <v>1675</v>
      </c>
      <c r="K1677">
        <f t="shared" si="165"/>
        <v>168</v>
      </c>
      <c r="L1677">
        <f t="shared" si="166"/>
        <v>419</v>
      </c>
      <c r="M1677">
        <f t="shared" si="167"/>
        <v>84</v>
      </c>
      <c r="O1677" s="278">
        <v>1675</v>
      </c>
      <c r="P1677" s="278">
        <v>0</v>
      </c>
      <c r="Q1677" s="278">
        <f t="shared" si="162"/>
        <v>1675</v>
      </c>
      <c r="R1677" s="279">
        <v>0</v>
      </c>
    </row>
    <row r="1678" spans="1:18" x14ac:dyDescent="0.25">
      <c r="A1678">
        <v>1676</v>
      </c>
      <c r="B1678">
        <f>ROUNDUP(Commercial_Industrial_Requirements[[#This Row],[Total Parking Spaces]]*0.2,0.1)</f>
        <v>336</v>
      </c>
      <c r="C1678">
        <f>ROUNDUP(Commercial_Industrial_Requirements[[#This Row],['# EV Capable Spaces]]*0.25,0.1)</f>
        <v>84</v>
      </c>
      <c r="E1678">
        <v>1676</v>
      </c>
      <c r="F1678">
        <f t="shared" si="163"/>
        <v>168</v>
      </c>
      <c r="G1678">
        <f t="shared" si="164"/>
        <v>419</v>
      </c>
      <c r="H1678">
        <v>0</v>
      </c>
      <c r="J1678">
        <v>1676</v>
      </c>
      <c r="K1678">
        <f t="shared" si="165"/>
        <v>168</v>
      </c>
      <c r="L1678">
        <f t="shared" si="166"/>
        <v>419</v>
      </c>
      <c r="M1678">
        <f t="shared" si="167"/>
        <v>84</v>
      </c>
      <c r="O1678" s="278">
        <v>1676</v>
      </c>
      <c r="P1678" s="278">
        <v>0</v>
      </c>
      <c r="Q1678" s="278">
        <f t="shared" si="162"/>
        <v>1676</v>
      </c>
      <c r="R1678" s="279">
        <v>0</v>
      </c>
    </row>
    <row r="1679" spans="1:18" x14ac:dyDescent="0.25">
      <c r="A1679">
        <v>1677</v>
      </c>
      <c r="B1679">
        <f>ROUNDUP(Commercial_Industrial_Requirements[[#This Row],[Total Parking Spaces]]*0.2,0.1)</f>
        <v>336</v>
      </c>
      <c r="C1679">
        <f>ROUNDUP(Commercial_Industrial_Requirements[[#This Row],['# EV Capable Spaces]]*0.25,0.1)</f>
        <v>84</v>
      </c>
      <c r="E1679">
        <v>1677</v>
      </c>
      <c r="F1679">
        <f t="shared" si="163"/>
        <v>168</v>
      </c>
      <c r="G1679">
        <f t="shared" si="164"/>
        <v>420</v>
      </c>
      <c r="H1679">
        <v>0</v>
      </c>
      <c r="J1679">
        <v>1677</v>
      </c>
      <c r="K1679">
        <f t="shared" si="165"/>
        <v>168</v>
      </c>
      <c r="L1679">
        <f t="shared" si="166"/>
        <v>420</v>
      </c>
      <c r="M1679">
        <f t="shared" si="167"/>
        <v>84</v>
      </c>
      <c r="O1679" s="278">
        <v>1677</v>
      </c>
      <c r="P1679" s="278">
        <v>0</v>
      </c>
      <c r="Q1679" s="278">
        <f t="shared" si="162"/>
        <v>1677</v>
      </c>
      <c r="R1679" s="279">
        <v>0</v>
      </c>
    </row>
    <row r="1680" spans="1:18" x14ac:dyDescent="0.25">
      <c r="A1680">
        <v>1678</v>
      </c>
      <c r="B1680">
        <f>ROUNDUP(Commercial_Industrial_Requirements[[#This Row],[Total Parking Spaces]]*0.2,0.1)</f>
        <v>336</v>
      </c>
      <c r="C1680">
        <f>ROUNDUP(Commercial_Industrial_Requirements[[#This Row],['# EV Capable Spaces]]*0.25,0.1)</f>
        <v>84</v>
      </c>
      <c r="E1680">
        <v>1678</v>
      </c>
      <c r="F1680">
        <f t="shared" si="163"/>
        <v>168</v>
      </c>
      <c r="G1680">
        <f t="shared" si="164"/>
        <v>420</v>
      </c>
      <c r="H1680">
        <v>0</v>
      </c>
      <c r="J1680">
        <v>1678</v>
      </c>
      <c r="K1680">
        <f t="shared" si="165"/>
        <v>168</v>
      </c>
      <c r="L1680">
        <f t="shared" si="166"/>
        <v>420</v>
      </c>
      <c r="M1680">
        <f t="shared" si="167"/>
        <v>84</v>
      </c>
      <c r="O1680" s="278">
        <v>1678</v>
      </c>
      <c r="P1680" s="278">
        <v>0</v>
      </c>
      <c r="Q1680" s="278">
        <f t="shared" si="162"/>
        <v>1678</v>
      </c>
      <c r="R1680" s="279">
        <v>0</v>
      </c>
    </row>
    <row r="1681" spans="1:18" x14ac:dyDescent="0.25">
      <c r="A1681">
        <v>1679</v>
      </c>
      <c r="B1681">
        <f>ROUNDUP(Commercial_Industrial_Requirements[[#This Row],[Total Parking Spaces]]*0.2,0.1)</f>
        <v>336</v>
      </c>
      <c r="C1681">
        <f>ROUNDUP(Commercial_Industrial_Requirements[[#This Row],['# EV Capable Spaces]]*0.25,0.1)</f>
        <v>84</v>
      </c>
      <c r="E1681">
        <v>1679</v>
      </c>
      <c r="F1681">
        <f t="shared" si="163"/>
        <v>168</v>
      </c>
      <c r="G1681">
        <f t="shared" si="164"/>
        <v>420</v>
      </c>
      <c r="H1681">
        <v>0</v>
      </c>
      <c r="J1681">
        <v>1679</v>
      </c>
      <c r="K1681">
        <f t="shared" si="165"/>
        <v>168</v>
      </c>
      <c r="L1681">
        <f t="shared" si="166"/>
        <v>420</v>
      </c>
      <c r="M1681">
        <f t="shared" si="167"/>
        <v>84</v>
      </c>
      <c r="O1681" s="278">
        <v>1679</v>
      </c>
      <c r="P1681" s="278">
        <v>0</v>
      </c>
      <c r="Q1681" s="278">
        <f t="shared" si="162"/>
        <v>1679</v>
      </c>
      <c r="R1681" s="279">
        <v>0</v>
      </c>
    </row>
    <row r="1682" spans="1:18" x14ac:dyDescent="0.25">
      <c r="A1682">
        <v>1680</v>
      </c>
      <c r="B1682">
        <f>ROUNDUP(Commercial_Industrial_Requirements[[#This Row],[Total Parking Spaces]]*0.2,0.1)</f>
        <v>336</v>
      </c>
      <c r="C1682">
        <f>ROUNDUP(Commercial_Industrial_Requirements[[#This Row],['# EV Capable Spaces]]*0.25,0.1)</f>
        <v>84</v>
      </c>
      <c r="E1682">
        <v>1680</v>
      </c>
      <c r="F1682">
        <f t="shared" si="163"/>
        <v>168</v>
      </c>
      <c r="G1682">
        <f t="shared" si="164"/>
        <v>420</v>
      </c>
      <c r="H1682">
        <v>0</v>
      </c>
      <c r="J1682">
        <v>1680</v>
      </c>
      <c r="K1682">
        <f t="shared" si="165"/>
        <v>168</v>
      </c>
      <c r="L1682">
        <f t="shared" si="166"/>
        <v>420</v>
      </c>
      <c r="M1682">
        <f t="shared" si="167"/>
        <v>84</v>
      </c>
      <c r="O1682" s="278">
        <v>1680</v>
      </c>
      <c r="P1682" s="278">
        <v>0</v>
      </c>
      <c r="Q1682" s="278">
        <f t="shared" si="162"/>
        <v>1680</v>
      </c>
      <c r="R1682" s="279">
        <v>0</v>
      </c>
    </row>
    <row r="1683" spans="1:18" x14ac:dyDescent="0.25">
      <c r="A1683">
        <v>1681</v>
      </c>
      <c r="B1683">
        <f>ROUNDUP(Commercial_Industrial_Requirements[[#This Row],[Total Parking Spaces]]*0.2,0.1)</f>
        <v>337</v>
      </c>
      <c r="C1683">
        <f>ROUNDUP(Commercial_Industrial_Requirements[[#This Row],['# EV Capable Spaces]]*0.25,0.1)</f>
        <v>85</v>
      </c>
      <c r="E1683">
        <v>1681</v>
      </c>
      <c r="F1683">
        <f t="shared" si="163"/>
        <v>169</v>
      </c>
      <c r="G1683">
        <f t="shared" si="164"/>
        <v>421</v>
      </c>
      <c r="H1683">
        <v>0</v>
      </c>
      <c r="J1683">
        <v>1681</v>
      </c>
      <c r="K1683">
        <f t="shared" si="165"/>
        <v>169</v>
      </c>
      <c r="L1683">
        <f t="shared" si="166"/>
        <v>421</v>
      </c>
      <c r="M1683">
        <f t="shared" si="167"/>
        <v>85</v>
      </c>
      <c r="O1683" s="278">
        <v>1681</v>
      </c>
      <c r="P1683" s="278">
        <v>0</v>
      </c>
      <c r="Q1683" s="278">
        <f t="shared" ref="Q1683:Q1746" si="168">O1683</f>
        <v>1681</v>
      </c>
      <c r="R1683" s="279">
        <v>0</v>
      </c>
    </row>
    <row r="1684" spans="1:18" x14ac:dyDescent="0.25">
      <c r="A1684">
        <v>1682</v>
      </c>
      <c r="B1684">
        <f>ROUNDUP(Commercial_Industrial_Requirements[[#This Row],[Total Parking Spaces]]*0.2,0.1)</f>
        <v>337</v>
      </c>
      <c r="C1684">
        <f>ROUNDUP(Commercial_Industrial_Requirements[[#This Row],['# EV Capable Spaces]]*0.25,0.1)</f>
        <v>85</v>
      </c>
      <c r="E1684">
        <v>1682</v>
      </c>
      <c r="F1684">
        <f t="shared" si="163"/>
        <v>169</v>
      </c>
      <c r="G1684">
        <f t="shared" si="164"/>
        <v>421</v>
      </c>
      <c r="H1684">
        <v>0</v>
      </c>
      <c r="J1684">
        <v>1682</v>
      </c>
      <c r="K1684">
        <f t="shared" si="165"/>
        <v>169</v>
      </c>
      <c r="L1684">
        <f t="shared" si="166"/>
        <v>421</v>
      </c>
      <c r="M1684">
        <f t="shared" si="167"/>
        <v>85</v>
      </c>
      <c r="O1684" s="278">
        <v>1682</v>
      </c>
      <c r="P1684" s="278">
        <v>0</v>
      </c>
      <c r="Q1684" s="278">
        <f t="shared" si="168"/>
        <v>1682</v>
      </c>
      <c r="R1684" s="279">
        <v>0</v>
      </c>
    </row>
    <row r="1685" spans="1:18" x14ac:dyDescent="0.25">
      <c r="A1685">
        <v>1683</v>
      </c>
      <c r="B1685">
        <f>ROUNDUP(Commercial_Industrial_Requirements[[#This Row],[Total Parking Spaces]]*0.2,0.1)</f>
        <v>337</v>
      </c>
      <c r="C1685">
        <f>ROUNDUP(Commercial_Industrial_Requirements[[#This Row],['# EV Capable Spaces]]*0.25,0.1)</f>
        <v>85</v>
      </c>
      <c r="E1685">
        <v>1683</v>
      </c>
      <c r="F1685">
        <f t="shared" si="163"/>
        <v>169</v>
      </c>
      <c r="G1685">
        <f t="shared" si="164"/>
        <v>421</v>
      </c>
      <c r="H1685">
        <v>0</v>
      </c>
      <c r="J1685">
        <v>1683</v>
      </c>
      <c r="K1685">
        <f t="shared" si="165"/>
        <v>169</v>
      </c>
      <c r="L1685">
        <f t="shared" si="166"/>
        <v>421</v>
      </c>
      <c r="M1685">
        <f t="shared" si="167"/>
        <v>85</v>
      </c>
      <c r="O1685" s="278">
        <v>1683</v>
      </c>
      <c r="P1685" s="278">
        <v>0</v>
      </c>
      <c r="Q1685" s="278">
        <f t="shared" si="168"/>
        <v>1683</v>
      </c>
      <c r="R1685" s="279">
        <v>0</v>
      </c>
    </row>
    <row r="1686" spans="1:18" x14ac:dyDescent="0.25">
      <c r="A1686">
        <v>1684</v>
      </c>
      <c r="B1686">
        <f>ROUNDUP(Commercial_Industrial_Requirements[[#This Row],[Total Parking Spaces]]*0.2,0.1)</f>
        <v>337</v>
      </c>
      <c r="C1686">
        <f>ROUNDUP(Commercial_Industrial_Requirements[[#This Row],['# EV Capable Spaces]]*0.25,0.1)</f>
        <v>85</v>
      </c>
      <c r="E1686">
        <v>1684</v>
      </c>
      <c r="F1686">
        <f t="shared" si="163"/>
        <v>169</v>
      </c>
      <c r="G1686">
        <f t="shared" si="164"/>
        <v>421</v>
      </c>
      <c r="H1686">
        <v>0</v>
      </c>
      <c r="J1686">
        <v>1684</v>
      </c>
      <c r="K1686">
        <f t="shared" si="165"/>
        <v>169</v>
      </c>
      <c r="L1686">
        <f t="shared" si="166"/>
        <v>421</v>
      </c>
      <c r="M1686">
        <f t="shared" si="167"/>
        <v>85</v>
      </c>
      <c r="O1686" s="278">
        <v>1684</v>
      </c>
      <c r="P1686" s="278">
        <v>0</v>
      </c>
      <c r="Q1686" s="278">
        <f t="shared" si="168"/>
        <v>1684</v>
      </c>
      <c r="R1686" s="279">
        <v>0</v>
      </c>
    </row>
    <row r="1687" spans="1:18" x14ac:dyDescent="0.25">
      <c r="A1687">
        <v>1685</v>
      </c>
      <c r="B1687">
        <f>ROUNDUP(Commercial_Industrial_Requirements[[#This Row],[Total Parking Spaces]]*0.2,0.1)</f>
        <v>337</v>
      </c>
      <c r="C1687">
        <f>ROUNDUP(Commercial_Industrial_Requirements[[#This Row],['# EV Capable Spaces]]*0.25,0.1)</f>
        <v>85</v>
      </c>
      <c r="E1687">
        <v>1685</v>
      </c>
      <c r="F1687">
        <f t="shared" si="163"/>
        <v>169</v>
      </c>
      <c r="G1687">
        <f t="shared" si="164"/>
        <v>422</v>
      </c>
      <c r="H1687">
        <v>0</v>
      </c>
      <c r="J1687">
        <v>1685</v>
      </c>
      <c r="K1687">
        <f t="shared" si="165"/>
        <v>169</v>
      </c>
      <c r="L1687">
        <f t="shared" si="166"/>
        <v>422</v>
      </c>
      <c r="M1687">
        <f t="shared" si="167"/>
        <v>85</v>
      </c>
      <c r="O1687" s="278">
        <v>1685</v>
      </c>
      <c r="P1687" s="278">
        <v>0</v>
      </c>
      <c r="Q1687" s="278">
        <f t="shared" si="168"/>
        <v>1685</v>
      </c>
      <c r="R1687" s="279">
        <v>0</v>
      </c>
    </row>
    <row r="1688" spans="1:18" x14ac:dyDescent="0.25">
      <c r="A1688">
        <v>1686</v>
      </c>
      <c r="B1688">
        <f>ROUNDUP(Commercial_Industrial_Requirements[[#This Row],[Total Parking Spaces]]*0.2,0.1)</f>
        <v>338</v>
      </c>
      <c r="C1688">
        <f>ROUNDUP(Commercial_Industrial_Requirements[[#This Row],['# EV Capable Spaces]]*0.25,0.1)</f>
        <v>85</v>
      </c>
      <c r="E1688">
        <v>1686</v>
      </c>
      <c r="F1688">
        <f t="shared" si="163"/>
        <v>169</v>
      </c>
      <c r="G1688">
        <f t="shared" si="164"/>
        <v>422</v>
      </c>
      <c r="H1688">
        <v>0</v>
      </c>
      <c r="J1688">
        <v>1686</v>
      </c>
      <c r="K1688">
        <f t="shared" si="165"/>
        <v>169</v>
      </c>
      <c r="L1688">
        <f t="shared" si="166"/>
        <v>422</v>
      </c>
      <c r="M1688">
        <f t="shared" si="167"/>
        <v>85</v>
      </c>
      <c r="O1688" s="278">
        <v>1686</v>
      </c>
      <c r="P1688" s="278">
        <v>0</v>
      </c>
      <c r="Q1688" s="278">
        <f t="shared" si="168"/>
        <v>1686</v>
      </c>
      <c r="R1688" s="279">
        <v>0</v>
      </c>
    </row>
    <row r="1689" spans="1:18" x14ac:dyDescent="0.25">
      <c r="A1689">
        <v>1687</v>
      </c>
      <c r="B1689">
        <f>ROUNDUP(Commercial_Industrial_Requirements[[#This Row],[Total Parking Spaces]]*0.2,0.1)</f>
        <v>338</v>
      </c>
      <c r="C1689">
        <f>ROUNDUP(Commercial_Industrial_Requirements[[#This Row],['# EV Capable Spaces]]*0.25,0.1)</f>
        <v>85</v>
      </c>
      <c r="E1689">
        <v>1687</v>
      </c>
      <c r="F1689">
        <f t="shared" si="163"/>
        <v>169</v>
      </c>
      <c r="G1689">
        <f t="shared" si="164"/>
        <v>422</v>
      </c>
      <c r="H1689">
        <v>0</v>
      </c>
      <c r="J1689">
        <v>1687</v>
      </c>
      <c r="K1689">
        <f t="shared" si="165"/>
        <v>169</v>
      </c>
      <c r="L1689">
        <f t="shared" si="166"/>
        <v>422</v>
      </c>
      <c r="M1689">
        <f t="shared" si="167"/>
        <v>85</v>
      </c>
      <c r="O1689" s="278">
        <v>1687</v>
      </c>
      <c r="P1689" s="278">
        <v>0</v>
      </c>
      <c r="Q1689" s="278">
        <f t="shared" si="168"/>
        <v>1687</v>
      </c>
      <c r="R1689" s="279">
        <v>0</v>
      </c>
    </row>
    <row r="1690" spans="1:18" x14ac:dyDescent="0.25">
      <c r="A1690">
        <v>1688</v>
      </c>
      <c r="B1690">
        <f>ROUNDUP(Commercial_Industrial_Requirements[[#This Row],[Total Parking Spaces]]*0.2,0.1)</f>
        <v>338</v>
      </c>
      <c r="C1690">
        <f>ROUNDUP(Commercial_Industrial_Requirements[[#This Row],['# EV Capable Spaces]]*0.25,0.1)</f>
        <v>85</v>
      </c>
      <c r="E1690">
        <v>1688</v>
      </c>
      <c r="F1690">
        <f t="shared" si="163"/>
        <v>169</v>
      </c>
      <c r="G1690">
        <f t="shared" si="164"/>
        <v>422</v>
      </c>
      <c r="H1690">
        <v>0</v>
      </c>
      <c r="J1690">
        <v>1688</v>
      </c>
      <c r="K1690">
        <f t="shared" si="165"/>
        <v>169</v>
      </c>
      <c r="L1690">
        <f t="shared" si="166"/>
        <v>422</v>
      </c>
      <c r="M1690">
        <f t="shared" si="167"/>
        <v>85</v>
      </c>
      <c r="O1690" s="278">
        <v>1688</v>
      </c>
      <c r="P1690" s="278">
        <v>0</v>
      </c>
      <c r="Q1690" s="278">
        <f t="shared" si="168"/>
        <v>1688</v>
      </c>
      <c r="R1690" s="279">
        <v>0</v>
      </c>
    </row>
    <row r="1691" spans="1:18" x14ac:dyDescent="0.25">
      <c r="A1691">
        <v>1689</v>
      </c>
      <c r="B1691">
        <f>ROUNDUP(Commercial_Industrial_Requirements[[#This Row],[Total Parking Spaces]]*0.2,0.1)</f>
        <v>338</v>
      </c>
      <c r="C1691">
        <f>ROUNDUP(Commercial_Industrial_Requirements[[#This Row],['# EV Capable Spaces]]*0.25,0.1)</f>
        <v>85</v>
      </c>
      <c r="E1691">
        <v>1689</v>
      </c>
      <c r="F1691">
        <f t="shared" si="163"/>
        <v>169</v>
      </c>
      <c r="G1691">
        <f t="shared" si="164"/>
        <v>423</v>
      </c>
      <c r="H1691">
        <v>0</v>
      </c>
      <c r="J1691">
        <v>1689</v>
      </c>
      <c r="K1691">
        <f t="shared" si="165"/>
        <v>169</v>
      </c>
      <c r="L1691">
        <f t="shared" si="166"/>
        <v>423</v>
      </c>
      <c r="M1691">
        <f t="shared" si="167"/>
        <v>85</v>
      </c>
      <c r="O1691" s="278">
        <v>1689</v>
      </c>
      <c r="P1691" s="278">
        <v>0</v>
      </c>
      <c r="Q1691" s="278">
        <f t="shared" si="168"/>
        <v>1689</v>
      </c>
      <c r="R1691" s="279">
        <v>0</v>
      </c>
    </row>
    <row r="1692" spans="1:18" x14ac:dyDescent="0.25">
      <c r="A1692">
        <v>1690</v>
      </c>
      <c r="B1692">
        <f>ROUNDUP(Commercial_Industrial_Requirements[[#This Row],[Total Parking Spaces]]*0.2,0.1)</f>
        <v>338</v>
      </c>
      <c r="C1692">
        <f>ROUNDUP(Commercial_Industrial_Requirements[[#This Row],['# EV Capable Spaces]]*0.25,0.1)</f>
        <v>85</v>
      </c>
      <c r="E1692">
        <v>1690</v>
      </c>
      <c r="F1692">
        <f t="shared" si="163"/>
        <v>169</v>
      </c>
      <c r="G1692">
        <f t="shared" si="164"/>
        <v>423</v>
      </c>
      <c r="H1692">
        <v>0</v>
      </c>
      <c r="J1692">
        <v>1690</v>
      </c>
      <c r="K1692">
        <f t="shared" si="165"/>
        <v>169</v>
      </c>
      <c r="L1692">
        <f t="shared" si="166"/>
        <v>423</v>
      </c>
      <c r="M1692">
        <f t="shared" si="167"/>
        <v>85</v>
      </c>
      <c r="O1692" s="278">
        <v>1690</v>
      </c>
      <c r="P1692" s="278">
        <v>0</v>
      </c>
      <c r="Q1692" s="278">
        <f t="shared" si="168"/>
        <v>1690</v>
      </c>
      <c r="R1692" s="279">
        <v>0</v>
      </c>
    </row>
    <row r="1693" spans="1:18" x14ac:dyDescent="0.25">
      <c r="A1693">
        <v>1691</v>
      </c>
      <c r="B1693">
        <f>ROUNDUP(Commercial_Industrial_Requirements[[#This Row],[Total Parking Spaces]]*0.2,0.1)</f>
        <v>339</v>
      </c>
      <c r="C1693">
        <f>ROUNDUP(Commercial_Industrial_Requirements[[#This Row],['# EV Capable Spaces]]*0.25,0.1)</f>
        <v>85</v>
      </c>
      <c r="E1693">
        <v>1691</v>
      </c>
      <c r="F1693">
        <f t="shared" si="163"/>
        <v>170</v>
      </c>
      <c r="G1693">
        <f t="shared" si="164"/>
        <v>423</v>
      </c>
      <c r="H1693">
        <v>0</v>
      </c>
      <c r="J1693">
        <v>1691</v>
      </c>
      <c r="K1693">
        <f t="shared" si="165"/>
        <v>170</v>
      </c>
      <c r="L1693">
        <f t="shared" si="166"/>
        <v>423</v>
      </c>
      <c r="M1693">
        <f t="shared" si="167"/>
        <v>85</v>
      </c>
      <c r="O1693" s="278">
        <v>1691</v>
      </c>
      <c r="P1693" s="278">
        <v>0</v>
      </c>
      <c r="Q1693" s="278">
        <f t="shared" si="168"/>
        <v>1691</v>
      </c>
      <c r="R1693" s="279">
        <v>0</v>
      </c>
    </row>
    <row r="1694" spans="1:18" x14ac:dyDescent="0.25">
      <c r="A1694">
        <v>1692</v>
      </c>
      <c r="B1694">
        <f>ROUNDUP(Commercial_Industrial_Requirements[[#This Row],[Total Parking Spaces]]*0.2,0.1)</f>
        <v>339</v>
      </c>
      <c r="C1694">
        <f>ROUNDUP(Commercial_Industrial_Requirements[[#This Row],['# EV Capable Spaces]]*0.25,0.1)</f>
        <v>85</v>
      </c>
      <c r="E1694">
        <v>1692</v>
      </c>
      <c r="F1694">
        <f t="shared" si="163"/>
        <v>170</v>
      </c>
      <c r="G1694">
        <f t="shared" si="164"/>
        <v>423</v>
      </c>
      <c r="H1694">
        <v>0</v>
      </c>
      <c r="J1694">
        <v>1692</v>
      </c>
      <c r="K1694">
        <f t="shared" si="165"/>
        <v>170</v>
      </c>
      <c r="L1694">
        <f t="shared" si="166"/>
        <v>423</v>
      </c>
      <c r="M1694">
        <f t="shared" si="167"/>
        <v>85</v>
      </c>
      <c r="O1694" s="278">
        <v>1692</v>
      </c>
      <c r="P1694" s="278">
        <v>0</v>
      </c>
      <c r="Q1694" s="278">
        <f t="shared" si="168"/>
        <v>1692</v>
      </c>
      <c r="R1694" s="279">
        <v>0</v>
      </c>
    </row>
    <row r="1695" spans="1:18" x14ac:dyDescent="0.25">
      <c r="A1695">
        <v>1693</v>
      </c>
      <c r="B1695">
        <f>ROUNDUP(Commercial_Industrial_Requirements[[#This Row],[Total Parking Spaces]]*0.2,0.1)</f>
        <v>339</v>
      </c>
      <c r="C1695">
        <f>ROUNDUP(Commercial_Industrial_Requirements[[#This Row],['# EV Capable Spaces]]*0.25,0.1)</f>
        <v>85</v>
      </c>
      <c r="E1695">
        <v>1693</v>
      </c>
      <c r="F1695">
        <f t="shared" si="163"/>
        <v>170</v>
      </c>
      <c r="G1695">
        <f t="shared" si="164"/>
        <v>424</v>
      </c>
      <c r="H1695">
        <v>0</v>
      </c>
      <c r="J1695">
        <v>1693</v>
      </c>
      <c r="K1695">
        <f t="shared" si="165"/>
        <v>170</v>
      </c>
      <c r="L1695">
        <f t="shared" si="166"/>
        <v>424</v>
      </c>
      <c r="M1695">
        <f t="shared" si="167"/>
        <v>85</v>
      </c>
      <c r="O1695" s="278">
        <v>1693</v>
      </c>
      <c r="P1695" s="278">
        <v>0</v>
      </c>
      <c r="Q1695" s="278">
        <f t="shared" si="168"/>
        <v>1693</v>
      </c>
      <c r="R1695" s="279">
        <v>0</v>
      </c>
    </row>
    <row r="1696" spans="1:18" x14ac:dyDescent="0.25">
      <c r="A1696">
        <v>1694</v>
      </c>
      <c r="B1696">
        <f>ROUNDUP(Commercial_Industrial_Requirements[[#This Row],[Total Parking Spaces]]*0.2,0.1)</f>
        <v>339</v>
      </c>
      <c r="C1696">
        <f>ROUNDUP(Commercial_Industrial_Requirements[[#This Row],['# EV Capable Spaces]]*0.25,0.1)</f>
        <v>85</v>
      </c>
      <c r="E1696">
        <v>1694</v>
      </c>
      <c r="F1696">
        <f t="shared" si="163"/>
        <v>170</v>
      </c>
      <c r="G1696">
        <f t="shared" si="164"/>
        <v>424</v>
      </c>
      <c r="H1696">
        <v>0</v>
      </c>
      <c r="J1696">
        <v>1694</v>
      </c>
      <c r="K1696">
        <f t="shared" si="165"/>
        <v>170</v>
      </c>
      <c r="L1696">
        <f t="shared" si="166"/>
        <v>424</v>
      </c>
      <c r="M1696">
        <f t="shared" si="167"/>
        <v>85</v>
      </c>
      <c r="O1696" s="278">
        <v>1694</v>
      </c>
      <c r="P1696" s="278">
        <v>0</v>
      </c>
      <c r="Q1696" s="278">
        <f t="shared" si="168"/>
        <v>1694</v>
      </c>
      <c r="R1696" s="279">
        <v>0</v>
      </c>
    </row>
    <row r="1697" spans="1:18" x14ac:dyDescent="0.25">
      <c r="A1697">
        <v>1695</v>
      </c>
      <c r="B1697">
        <f>ROUNDUP(Commercial_Industrial_Requirements[[#This Row],[Total Parking Spaces]]*0.2,0.1)</f>
        <v>339</v>
      </c>
      <c r="C1697">
        <f>ROUNDUP(Commercial_Industrial_Requirements[[#This Row],['# EV Capable Spaces]]*0.25,0.1)</f>
        <v>85</v>
      </c>
      <c r="E1697">
        <v>1695</v>
      </c>
      <c r="F1697">
        <f t="shared" si="163"/>
        <v>170</v>
      </c>
      <c r="G1697">
        <f t="shared" si="164"/>
        <v>424</v>
      </c>
      <c r="H1697">
        <v>0</v>
      </c>
      <c r="J1697">
        <v>1695</v>
      </c>
      <c r="K1697">
        <f t="shared" si="165"/>
        <v>170</v>
      </c>
      <c r="L1697">
        <f t="shared" si="166"/>
        <v>424</v>
      </c>
      <c r="M1697">
        <f t="shared" si="167"/>
        <v>85</v>
      </c>
      <c r="O1697" s="278">
        <v>1695</v>
      </c>
      <c r="P1697" s="278">
        <v>0</v>
      </c>
      <c r="Q1697" s="278">
        <f t="shared" si="168"/>
        <v>1695</v>
      </c>
      <c r="R1697" s="279">
        <v>0</v>
      </c>
    </row>
    <row r="1698" spans="1:18" x14ac:dyDescent="0.25">
      <c r="A1698">
        <v>1696</v>
      </c>
      <c r="B1698">
        <f>ROUNDUP(Commercial_Industrial_Requirements[[#This Row],[Total Parking Spaces]]*0.2,0.1)</f>
        <v>340</v>
      </c>
      <c r="C1698">
        <f>ROUNDUP(Commercial_Industrial_Requirements[[#This Row],['# EV Capable Spaces]]*0.25,0.1)</f>
        <v>85</v>
      </c>
      <c r="E1698">
        <v>1696</v>
      </c>
      <c r="F1698">
        <f t="shared" si="163"/>
        <v>170</v>
      </c>
      <c r="G1698">
        <f t="shared" si="164"/>
        <v>424</v>
      </c>
      <c r="H1698">
        <v>0</v>
      </c>
      <c r="J1698">
        <v>1696</v>
      </c>
      <c r="K1698">
        <f t="shared" si="165"/>
        <v>170</v>
      </c>
      <c r="L1698">
        <f t="shared" si="166"/>
        <v>424</v>
      </c>
      <c r="M1698">
        <f t="shared" si="167"/>
        <v>85</v>
      </c>
      <c r="O1698" s="278">
        <v>1696</v>
      </c>
      <c r="P1698" s="278">
        <v>0</v>
      </c>
      <c r="Q1698" s="278">
        <f t="shared" si="168"/>
        <v>1696</v>
      </c>
      <c r="R1698" s="279">
        <v>0</v>
      </c>
    </row>
    <row r="1699" spans="1:18" x14ac:dyDescent="0.25">
      <c r="A1699">
        <v>1697</v>
      </c>
      <c r="B1699">
        <f>ROUNDUP(Commercial_Industrial_Requirements[[#This Row],[Total Parking Spaces]]*0.2,0.1)</f>
        <v>340</v>
      </c>
      <c r="C1699">
        <f>ROUNDUP(Commercial_Industrial_Requirements[[#This Row],['# EV Capable Spaces]]*0.25,0.1)</f>
        <v>85</v>
      </c>
      <c r="E1699">
        <v>1697</v>
      </c>
      <c r="F1699">
        <f t="shared" si="163"/>
        <v>170</v>
      </c>
      <c r="G1699">
        <f t="shared" si="164"/>
        <v>425</v>
      </c>
      <c r="H1699">
        <v>0</v>
      </c>
      <c r="J1699">
        <v>1697</v>
      </c>
      <c r="K1699">
        <f t="shared" si="165"/>
        <v>170</v>
      </c>
      <c r="L1699">
        <f t="shared" si="166"/>
        <v>425</v>
      </c>
      <c r="M1699">
        <f t="shared" si="167"/>
        <v>85</v>
      </c>
      <c r="O1699" s="278">
        <v>1697</v>
      </c>
      <c r="P1699" s="278">
        <v>0</v>
      </c>
      <c r="Q1699" s="278">
        <f t="shared" si="168"/>
        <v>1697</v>
      </c>
      <c r="R1699" s="279">
        <v>0</v>
      </c>
    </row>
    <row r="1700" spans="1:18" x14ac:dyDescent="0.25">
      <c r="A1700">
        <v>1698</v>
      </c>
      <c r="B1700">
        <f>ROUNDUP(Commercial_Industrial_Requirements[[#This Row],[Total Parking Spaces]]*0.2,0.1)</f>
        <v>340</v>
      </c>
      <c r="C1700">
        <f>ROUNDUP(Commercial_Industrial_Requirements[[#This Row],['# EV Capable Spaces]]*0.25,0.1)</f>
        <v>85</v>
      </c>
      <c r="E1700">
        <v>1698</v>
      </c>
      <c r="F1700">
        <f t="shared" si="163"/>
        <v>170</v>
      </c>
      <c r="G1700">
        <f t="shared" si="164"/>
        <v>425</v>
      </c>
      <c r="H1700">
        <v>0</v>
      </c>
      <c r="J1700">
        <v>1698</v>
      </c>
      <c r="K1700">
        <f t="shared" si="165"/>
        <v>170</v>
      </c>
      <c r="L1700">
        <f t="shared" si="166"/>
        <v>425</v>
      </c>
      <c r="M1700">
        <f t="shared" si="167"/>
        <v>85</v>
      </c>
      <c r="O1700" s="278">
        <v>1698</v>
      </c>
      <c r="P1700" s="278">
        <v>0</v>
      </c>
      <c r="Q1700" s="278">
        <f t="shared" si="168"/>
        <v>1698</v>
      </c>
      <c r="R1700" s="279">
        <v>0</v>
      </c>
    </row>
    <row r="1701" spans="1:18" x14ac:dyDescent="0.25">
      <c r="A1701">
        <v>1699</v>
      </c>
      <c r="B1701">
        <f>ROUNDUP(Commercial_Industrial_Requirements[[#This Row],[Total Parking Spaces]]*0.2,0.1)</f>
        <v>340</v>
      </c>
      <c r="C1701">
        <f>ROUNDUP(Commercial_Industrial_Requirements[[#This Row],['# EV Capable Spaces]]*0.25,0.1)</f>
        <v>85</v>
      </c>
      <c r="E1701">
        <v>1699</v>
      </c>
      <c r="F1701">
        <f t="shared" si="163"/>
        <v>170</v>
      </c>
      <c r="G1701">
        <f t="shared" si="164"/>
        <v>425</v>
      </c>
      <c r="H1701">
        <v>0</v>
      </c>
      <c r="J1701">
        <v>1699</v>
      </c>
      <c r="K1701">
        <f t="shared" si="165"/>
        <v>170</v>
      </c>
      <c r="L1701">
        <f t="shared" si="166"/>
        <v>425</v>
      </c>
      <c r="M1701">
        <f t="shared" si="167"/>
        <v>85</v>
      </c>
      <c r="O1701" s="278">
        <v>1699</v>
      </c>
      <c r="P1701" s="278">
        <v>0</v>
      </c>
      <c r="Q1701" s="278">
        <f t="shared" si="168"/>
        <v>1699</v>
      </c>
      <c r="R1701" s="279">
        <v>0</v>
      </c>
    </row>
    <row r="1702" spans="1:18" x14ac:dyDescent="0.25">
      <c r="A1702">
        <v>1700</v>
      </c>
      <c r="B1702">
        <f>ROUNDUP(Commercial_Industrial_Requirements[[#This Row],[Total Parking Spaces]]*0.2,0.1)</f>
        <v>340</v>
      </c>
      <c r="C1702">
        <f>ROUNDUP(Commercial_Industrial_Requirements[[#This Row],['# EV Capable Spaces]]*0.25,0.1)</f>
        <v>85</v>
      </c>
      <c r="E1702">
        <v>1700</v>
      </c>
      <c r="F1702">
        <f t="shared" si="163"/>
        <v>170</v>
      </c>
      <c r="G1702">
        <f t="shared" si="164"/>
        <v>425</v>
      </c>
      <c r="H1702">
        <v>0</v>
      </c>
      <c r="J1702">
        <v>1700</v>
      </c>
      <c r="K1702">
        <f t="shared" si="165"/>
        <v>170</v>
      </c>
      <c r="L1702">
        <f t="shared" si="166"/>
        <v>425</v>
      </c>
      <c r="M1702">
        <f t="shared" si="167"/>
        <v>85</v>
      </c>
      <c r="O1702" s="278">
        <v>1700</v>
      </c>
      <c r="P1702" s="278">
        <v>0</v>
      </c>
      <c r="Q1702" s="278">
        <f t="shared" si="168"/>
        <v>1700</v>
      </c>
      <c r="R1702" s="279">
        <v>0</v>
      </c>
    </row>
    <row r="1703" spans="1:18" x14ac:dyDescent="0.25">
      <c r="A1703">
        <v>1701</v>
      </c>
      <c r="B1703">
        <f>ROUNDUP(Commercial_Industrial_Requirements[[#This Row],[Total Parking Spaces]]*0.2,0.1)</f>
        <v>341</v>
      </c>
      <c r="C1703">
        <f>ROUNDUP(Commercial_Industrial_Requirements[[#This Row],['# EV Capable Spaces]]*0.25,0.1)</f>
        <v>86</v>
      </c>
      <c r="E1703">
        <v>1701</v>
      </c>
      <c r="F1703">
        <f t="shared" si="163"/>
        <v>171</v>
      </c>
      <c r="G1703">
        <f t="shared" si="164"/>
        <v>426</v>
      </c>
      <c r="H1703">
        <v>0</v>
      </c>
      <c r="J1703">
        <v>1701</v>
      </c>
      <c r="K1703">
        <f t="shared" si="165"/>
        <v>171</v>
      </c>
      <c r="L1703">
        <f t="shared" si="166"/>
        <v>426</v>
      </c>
      <c r="M1703">
        <f t="shared" si="167"/>
        <v>86</v>
      </c>
      <c r="O1703" s="278">
        <v>1701</v>
      </c>
      <c r="P1703" s="278">
        <v>0</v>
      </c>
      <c r="Q1703" s="278">
        <f t="shared" si="168"/>
        <v>1701</v>
      </c>
      <c r="R1703" s="279">
        <v>0</v>
      </c>
    </row>
    <row r="1704" spans="1:18" x14ac:dyDescent="0.25">
      <c r="A1704">
        <v>1702</v>
      </c>
      <c r="B1704">
        <f>ROUNDUP(Commercial_Industrial_Requirements[[#This Row],[Total Parking Spaces]]*0.2,0.1)</f>
        <v>341</v>
      </c>
      <c r="C1704">
        <f>ROUNDUP(Commercial_Industrial_Requirements[[#This Row],['# EV Capable Spaces]]*0.25,0.1)</f>
        <v>86</v>
      </c>
      <c r="E1704">
        <v>1702</v>
      </c>
      <c r="F1704">
        <f t="shared" si="163"/>
        <v>171</v>
      </c>
      <c r="G1704">
        <f t="shared" si="164"/>
        <v>426</v>
      </c>
      <c r="H1704">
        <v>0</v>
      </c>
      <c r="J1704">
        <v>1702</v>
      </c>
      <c r="K1704">
        <f t="shared" si="165"/>
        <v>171</v>
      </c>
      <c r="L1704">
        <f t="shared" si="166"/>
        <v>426</v>
      </c>
      <c r="M1704">
        <f t="shared" si="167"/>
        <v>86</v>
      </c>
      <c r="O1704" s="278">
        <v>1702</v>
      </c>
      <c r="P1704" s="278">
        <v>0</v>
      </c>
      <c r="Q1704" s="278">
        <f t="shared" si="168"/>
        <v>1702</v>
      </c>
      <c r="R1704" s="279">
        <v>0</v>
      </c>
    </row>
    <row r="1705" spans="1:18" x14ac:dyDescent="0.25">
      <c r="A1705">
        <v>1703</v>
      </c>
      <c r="B1705">
        <f>ROUNDUP(Commercial_Industrial_Requirements[[#This Row],[Total Parking Spaces]]*0.2,0.1)</f>
        <v>341</v>
      </c>
      <c r="C1705">
        <f>ROUNDUP(Commercial_Industrial_Requirements[[#This Row],['# EV Capable Spaces]]*0.25,0.1)</f>
        <v>86</v>
      </c>
      <c r="E1705">
        <v>1703</v>
      </c>
      <c r="F1705">
        <f t="shared" si="163"/>
        <v>171</v>
      </c>
      <c r="G1705">
        <f t="shared" si="164"/>
        <v>426</v>
      </c>
      <c r="H1705">
        <v>0</v>
      </c>
      <c r="J1705">
        <v>1703</v>
      </c>
      <c r="K1705">
        <f t="shared" si="165"/>
        <v>171</v>
      </c>
      <c r="L1705">
        <f t="shared" si="166"/>
        <v>426</v>
      </c>
      <c r="M1705">
        <f t="shared" si="167"/>
        <v>86</v>
      </c>
      <c r="O1705" s="278">
        <v>1703</v>
      </c>
      <c r="P1705" s="278">
        <v>0</v>
      </c>
      <c r="Q1705" s="278">
        <f t="shared" si="168"/>
        <v>1703</v>
      </c>
      <c r="R1705" s="279">
        <v>0</v>
      </c>
    </row>
    <row r="1706" spans="1:18" x14ac:dyDescent="0.25">
      <c r="A1706">
        <v>1704</v>
      </c>
      <c r="B1706">
        <f>ROUNDUP(Commercial_Industrial_Requirements[[#This Row],[Total Parking Spaces]]*0.2,0.1)</f>
        <v>341</v>
      </c>
      <c r="C1706">
        <f>ROUNDUP(Commercial_Industrial_Requirements[[#This Row],['# EV Capable Spaces]]*0.25,0.1)</f>
        <v>86</v>
      </c>
      <c r="E1706">
        <v>1704</v>
      </c>
      <c r="F1706">
        <f t="shared" si="163"/>
        <v>171</v>
      </c>
      <c r="G1706">
        <f t="shared" si="164"/>
        <v>426</v>
      </c>
      <c r="H1706">
        <v>0</v>
      </c>
      <c r="J1706">
        <v>1704</v>
      </c>
      <c r="K1706">
        <f t="shared" si="165"/>
        <v>171</v>
      </c>
      <c r="L1706">
        <f t="shared" si="166"/>
        <v>426</v>
      </c>
      <c r="M1706">
        <f t="shared" si="167"/>
        <v>86</v>
      </c>
      <c r="O1706" s="278">
        <v>1704</v>
      </c>
      <c r="P1706" s="278">
        <v>0</v>
      </c>
      <c r="Q1706" s="278">
        <f t="shared" si="168"/>
        <v>1704</v>
      </c>
      <c r="R1706" s="279">
        <v>0</v>
      </c>
    </row>
    <row r="1707" spans="1:18" x14ac:dyDescent="0.25">
      <c r="A1707">
        <v>1705</v>
      </c>
      <c r="B1707">
        <f>ROUNDUP(Commercial_Industrial_Requirements[[#This Row],[Total Parking Spaces]]*0.2,0.1)</f>
        <v>341</v>
      </c>
      <c r="C1707">
        <f>ROUNDUP(Commercial_Industrial_Requirements[[#This Row],['# EV Capable Spaces]]*0.25,0.1)</f>
        <v>86</v>
      </c>
      <c r="E1707">
        <v>1705</v>
      </c>
      <c r="F1707">
        <f t="shared" si="163"/>
        <v>171</v>
      </c>
      <c r="G1707">
        <f t="shared" si="164"/>
        <v>427</v>
      </c>
      <c r="H1707">
        <v>0</v>
      </c>
      <c r="J1707">
        <v>1705</v>
      </c>
      <c r="K1707">
        <f t="shared" si="165"/>
        <v>171</v>
      </c>
      <c r="L1707">
        <f t="shared" si="166"/>
        <v>427</v>
      </c>
      <c r="M1707">
        <f t="shared" si="167"/>
        <v>86</v>
      </c>
      <c r="O1707" s="278">
        <v>1705</v>
      </c>
      <c r="P1707" s="278">
        <v>0</v>
      </c>
      <c r="Q1707" s="278">
        <f t="shared" si="168"/>
        <v>1705</v>
      </c>
      <c r="R1707" s="279">
        <v>0</v>
      </c>
    </row>
    <row r="1708" spans="1:18" x14ac:dyDescent="0.25">
      <c r="A1708">
        <v>1706</v>
      </c>
      <c r="B1708">
        <f>ROUNDUP(Commercial_Industrial_Requirements[[#This Row],[Total Parking Spaces]]*0.2,0.1)</f>
        <v>342</v>
      </c>
      <c r="C1708">
        <f>ROUNDUP(Commercial_Industrial_Requirements[[#This Row],['# EV Capable Spaces]]*0.25,0.1)</f>
        <v>86</v>
      </c>
      <c r="E1708">
        <v>1706</v>
      </c>
      <c r="F1708">
        <f t="shared" si="163"/>
        <v>171</v>
      </c>
      <c r="G1708">
        <f t="shared" si="164"/>
        <v>427</v>
      </c>
      <c r="H1708">
        <v>0</v>
      </c>
      <c r="J1708">
        <v>1706</v>
      </c>
      <c r="K1708">
        <f t="shared" si="165"/>
        <v>171</v>
      </c>
      <c r="L1708">
        <f t="shared" si="166"/>
        <v>427</v>
      </c>
      <c r="M1708">
        <f t="shared" si="167"/>
        <v>86</v>
      </c>
      <c r="O1708" s="278">
        <v>1706</v>
      </c>
      <c r="P1708" s="278">
        <v>0</v>
      </c>
      <c r="Q1708" s="278">
        <f t="shared" si="168"/>
        <v>1706</v>
      </c>
      <c r="R1708" s="279">
        <v>0</v>
      </c>
    </row>
    <row r="1709" spans="1:18" x14ac:dyDescent="0.25">
      <c r="A1709">
        <v>1707</v>
      </c>
      <c r="B1709">
        <f>ROUNDUP(Commercial_Industrial_Requirements[[#This Row],[Total Parking Spaces]]*0.2,0.1)</f>
        <v>342</v>
      </c>
      <c r="C1709">
        <f>ROUNDUP(Commercial_Industrial_Requirements[[#This Row],['# EV Capable Spaces]]*0.25,0.1)</f>
        <v>86</v>
      </c>
      <c r="E1709">
        <v>1707</v>
      </c>
      <c r="F1709">
        <f t="shared" ref="F1709:F1772" si="169">ROUNDUP(E1709*0.1,0.1)</f>
        <v>171</v>
      </c>
      <c r="G1709">
        <f t="shared" ref="G1709:G1772" si="170">ROUNDUP(E1709*0.25,0.1)</f>
        <v>427</v>
      </c>
      <c r="H1709">
        <v>0</v>
      </c>
      <c r="J1709">
        <v>1707</v>
      </c>
      <c r="K1709">
        <f t="shared" si="165"/>
        <v>171</v>
      </c>
      <c r="L1709">
        <f t="shared" si="166"/>
        <v>427</v>
      </c>
      <c r="M1709">
        <f t="shared" si="167"/>
        <v>86</v>
      </c>
      <c r="O1709" s="278">
        <v>1707</v>
      </c>
      <c r="P1709" s="278">
        <v>0</v>
      </c>
      <c r="Q1709" s="278">
        <f t="shared" si="168"/>
        <v>1707</v>
      </c>
      <c r="R1709" s="279">
        <v>0</v>
      </c>
    </row>
    <row r="1710" spans="1:18" x14ac:dyDescent="0.25">
      <c r="A1710">
        <v>1708</v>
      </c>
      <c r="B1710">
        <f>ROUNDUP(Commercial_Industrial_Requirements[[#This Row],[Total Parking Spaces]]*0.2,0.1)</f>
        <v>342</v>
      </c>
      <c r="C1710">
        <f>ROUNDUP(Commercial_Industrial_Requirements[[#This Row],['# EV Capable Spaces]]*0.25,0.1)</f>
        <v>86</v>
      </c>
      <c r="E1710">
        <v>1708</v>
      </c>
      <c r="F1710">
        <f t="shared" si="169"/>
        <v>171</v>
      </c>
      <c r="G1710">
        <f t="shared" si="170"/>
        <v>427</v>
      </c>
      <c r="H1710">
        <v>0</v>
      </c>
      <c r="J1710">
        <v>1708</v>
      </c>
      <c r="K1710">
        <f t="shared" si="165"/>
        <v>171</v>
      </c>
      <c r="L1710">
        <f t="shared" si="166"/>
        <v>427</v>
      </c>
      <c r="M1710">
        <f t="shared" si="167"/>
        <v>86</v>
      </c>
      <c r="O1710" s="278">
        <v>1708</v>
      </c>
      <c r="P1710" s="278">
        <v>0</v>
      </c>
      <c r="Q1710" s="278">
        <f t="shared" si="168"/>
        <v>1708</v>
      </c>
      <c r="R1710" s="279">
        <v>0</v>
      </c>
    </row>
    <row r="1711" spans="1:18" x14ac:dyDescent="0.25">
      <c r="A1711">
        <v>1709</v>
      </c>
      <c r="B1711">
        <f>ROUNDUP(Commercial_Industrial_Requirements[[#This Row],[Total Parking Spaces]]*0.2,0.1)</f>
        <v>342</v>
      </c>
      <c r="C1711">
        <f>ROUNDUP(Commercial_Industrial_Requirements[[#This Row],['# EV Capable Spaces]]*0.25,0.1)</f>
        <v>86</v>
      </c>
      <c r="E1711">
        <v>1709</v>
      </c>
      <c r="F1711">
        <f t="shared" si="169"/>
        <v>171</v>
      </c>
      <c r="G1711">
        <f t="shared" si="170"/>
        <v>428</v>
      </c>
      <c r="H1711">
        <v>0</v>
      </c>
      <c r="J1711">
        <v>1709</v>
      </c>
      <c r="K1711">
        <f t="shared" si="165"/>
        <v>171</v>
      </c>
      <c r="L1711">
        <f t="shared" si="166"/>
        <v>428</v>
      </c>
      <c r="M1711">
        <f t="shared" si="167"/>
        <v>86</v>
      </c>
      <c r="O1711" s="278">
        <v>1709</v>
      </c>
      <c r="P1711" s="278">
        <v>0</v>
      </c>
      <c r="Q1711" s="278">
        <f t="shared" si="168"/>
        <v>1709</v>
      </c>
      <c r="R1711" s="279">
        <v>0</v>
      </c>
    </row>
    <row r="1712" spans="1:18" x14ac:dyDescent="0.25">
      <c r="A1712">
        <v>1710</v>
      </c>
      <c r="B1712">
        <f>ROUNDUP(Commercial_Industrial_Requirements[[#This Row],[Total Parking Spaces]]*0.2,0.1)</f>
        <v>342</v>
      </c>
      <c r="C1712">
        <f>ROUNDUP(Commercial_Industrial_Requirements[[#This Row],['# EV Capable Spaces]]*0.25,0.1)</f>
        <v>86</v>
      </c>
      <c r="E1712">
        <v>1710</v>
      </c>
      <c r="F1712">
        <f t="shared" si="169"/>
        <v>171</v>
      </c>
      <c r="G1712">
        <f t="shared" si="170"/>
        <v>428</v>
      </c>
      <c r="H1712">
        <v>0</v>
      </c>
      <c r="J1712">
        <v>1710</v>
      </c>
      <c r="K1712">
        <f t="shared" si="165"/>
        <v>171</v>
      </c>
      <c r="L1712">
        <f t="shared" si="166"/>
        <v>428</v>
      </c>
      <c r="M1712">
        <f t="shared" si="167"/>
        <v>86</v>
      </c>
      <c r="O1712" s="278">
        <v>1710</v>
      </c>
      <c r="P1712" s="278">
        <v>0</v>
      </c>
      <c r="Q1712" s="278">
        <f t="shared" si="168"/>
        <v>1710</v>
      </c>
      <c r="R1712" s="279">
        <v>0</v>
      </c>
    </row>
    <row r="1713" spans="1:18" x14ac:dyDescent="0.25">
      <c r="A1713">
        <v>1711</v>
      </c>
      <c r="B1713">
        <f>ROUNDUP(Commercial_Industrial_Requirements[[#This Row],[Total Parking Spaces]]*0.2,0.1)</f>
        <v>343</v>
      </c>
      <c r="C1713">
        <f>ROUNDUP(Commercial_Industrial_Requirements[[#This Row],['# EV Capable Spaces]]*0.25,0.1)</f>
        <v>86</v>
      </c>
      <c r="E1713">
        <v>1711</v>
      </c>
      <c r="F1713">
        <f t="shared" si="169"/>
        <v>172</v>
      </c>
      <c r="G1713">
        <f t="shared" si="170"/>
        <v>428</v>
      </c>
      <c r="H1713">
        <v>0</v>
      </c>
      <c r="J1713">
        <v>1711</v>
      </c>
      <c r="K1713">
        <f t="shared" si="165"/>
        <v>172</v>
      </c>
      <c r="L1713">
        <f t="shared" si="166"/>
        <v>428</v>
      </c>
      <c r="M1713">
        <f t="shared" si="167"/>
        <v>86</v>
      </c>
      <c r="O1713" s="278">
        <v>1711</v>
      </c>
      <c r="P1713" s="278">
        <v>0</v>
      </c>
      <c r="Q1713" s="278">
        <f t="shared" si="168"/>
        <v>1711</v>
      </c>
      <c r="R1713" s="279">
        <v>0</v>
      </c>
    </row>
    <row r="1714" spans="1:18" x14ac:dyDescent="0.25">
      <c r="A1714">
        <v>1712</v>
      </c>
      <c r="B1714">
        <f>ROUNDUP(Commercial_Industrial_Requirements[[#This Row],[Total Parking Spaces]]*0.2,0.1)</f>
        <v>343</v>
      </c>
      <c r="C1714">
        <f>ROUNDUP(Commercial_Industrial_Requirements[[#This Row],['# EV Capable Spaces]]*0.25,0.1)</f>
        <v>86</v>
      </c>
      <c r="E1714">
        <v>1712</v>
      </c>
      <c r="F1714">
        <f t="shared" si="169"/>
        <v>172</v>
      </c>
      <c r="G1714">
        <f t="shared" si="170"/>
        <v>428</v>
      </c>
      <c r="H1714">
        <v>0</v>
      </c>
      <c r="J1714">
        <v>1712</v>
      </c>
      <c r="K1714">
        <f t="shared" si="165"/>
        <v>172</v>
      </c>
      <c r="L1714">
        <f t="shared" si="166"/>
        <v>428</v>
      </c>
      <c r="M1714">
        <f t="shared" si="167"/>
        <v>86</v>
      </c>
      <c r="O1714" s="278">
        <v>1712</v>
      </c>
      <c r="P1714" s="278">
        <v>0</v>
      </c>
      <c r="Q1714" s="278">
        <f t="shared" si="168"/>
        <v>1712</v>
      </c>
      <c r="R1714" s="279">
        <v>0</v>
      </c>
    </row>
    <row r="1715" spans="1:18" x14ac:dyDescent="0.25">
      <c r="A1715">
        <v>1713</v>
      </c>
      <c r="B1715">
        <f>ROUNDUP(Commercial_Industrial_Requirements[[#This Row],[Total Parking Spaces]]*0.2,0.1)</f>
        <v>343</v>
      </c>
      <c r="C1715">
        <f>ROUNDUP(Commercial_Industrial_Requirements[[#This Row],['# EV Capable Spaces]]*0.25,0.1)</f>
        <v>86</v>
      </c>
      <c r="E1715">
        <v>1713</v>
      </c>
      <c r="F1715">
        <f t="shared" si="169"/>
        <v>172</v>
      </c>
      <c r="G1715">
        <f t="shared" si="170"/>
        <v>429</v>
      </c>
      <c r="H1715">
        <v>0</v>
      </c>
      <c r="J1715">
        <v>1713</v>
      </c>
      <c r="K1715">
        <f t="shared" si="165"/>
        <v>172</v>
      </c>
      <c r="L1715">
        <f t="shared" si="166"/>
        <v>429</v>
      </c>
      <c r="M1715">
        <f t="shared" si="167"/>
        <v>86</v>
      </c>
      <c r="O1715" s="278">
        <v>1713</v>
      </c>
      <c r="P1715" s="278">
        <v>0</v>
      </c>
      <c r="Q1715" s="278">
        <f t="shared" si="168"/>
        <v>1713</v>
      </c>
      <c r="R1715" s="279">
        <v>0</v>
      </c>
    </row>
    <row r="1716" spans="1:18" x14ac:dyDescent="0.25">
      <c r="A1716">
        <v>1714</v>
      </c>
      <c r="B1716">
        <f>ROUNDUP(Commercial_Industrial_Requirements[[#This Row],[Total Parking Spaces]]*0.2,0.1)</f>
        <v>343</v>
      </c>
      <c r="C1716">
        <f>ROUNDUP(Commercial_Industrial_Requirements[[#This Row],['# EV Capable Spaces]]*0.25,0.1)</f>
        <v>86</v>
      </c>
      <c r="E1716">
        <v>1714</v>
      </c>
      <c r="F1716">
        <f t="shared" si="169"/>
        <v>172</v>
      </c>
      <c r="G1716">
        <f t="shared" si="170"/>
        <v>429</v>
      </c>
      <c r="H1716">
        <v>0</v>
      </c>
      <c r="J1716">
        <v>1714</v>
      </c>
      <c r="K1716">
        <f t="shared" si="165"/>
        <v>172</v>
      </c>
      <c r="L1716">
        <f t="shared" si="166"/>
        <v>429</v>
      </c>
      <c r="M1716">
        <f t="shared" si="167"/>
        <v>86</v>
      </c>
      <c r="O1716" s="278">
        <v>1714</v>
      </c>
      <c r="P1716" s="278">
        <v>0</v>
      </c>
      <c r="Q1716" s="278">
        <f t="shared" si="168"/>
        <v>1714</v>
      </c>
      <c r="R1716" s="279">
        <v>0</v>
      </c>
    </row>
    <row r="1717" spans="1:18" x14ac:dyDescent="0.25">
      <c r="A1717">
        <v>1715</v>
      </c>
      <c r="B1717">
        <f>ROUNDUP(Commercial_Industrial_Requirements[[#This Row],[Total Parking Spaces]]*0.2,0.1)</f>
        <v>343</v>
      </c>
      <c r="C1717">
        <f>ROUNDUP(Commercial_Industrial_Requirements[[#This Row],['# EV Capable Spaces]]*0.25,0.1)</f>
        <v>86</v>
      </c>
      <c r="E1717">
        <v>1715</v>
      </c>
      <c r="F1717">
        <f t="shared" si="169"/>
        <v>172</v>
      </c>
      <c r="G1717">
        <f t="shared" si="170"/>
        <v>429</v>
      </c>
      <c r="H1717">
        <v>0</v>
      </c>
      <c r="J1717">
        <v>1715</v>
      </c>
      <c r="K1717">
        <f t="shared" si="165"/>
        <v>172</v>
      </c>
      <c r="L1717">
        <f t="shared" si="166"/>
        <v>429</v>
      </c>
      <c r="M1717">
        <f t="shared" si="167"/>
        <v>86</v>
      </c>
      <c r="O1717" s="278">
        <v>1715</v>
      </c>
      <c r="P1717" s="278">
        <v>0</v>
      </c>
      <c r="Q1717" s="278">
        <f t="shared" si="168"/>
        <v>1715</v>
      </c>
      <c r="R1717" s="279">
        <v>0</v>
      </c>
    </row>
    <row r="1718" spans="1:18" x14ac:dyDescent="0.25">
      <c r="A1718">
        <v>1716</v>
      </c>
      <c r="B1718">
        <f>ROUNDUP(Commercial_Industrial_Requirements[[#This Row],[Total Parking Spaces]]*0.2,0.1)</f>
        <v>344</v>
      </c>
      <c r="C1718">
        <f>ROUNDUP(Commercial_Industrial_Requirements[[#This Row],['# EV Capable Spaces]]*0.25,0.1)</f>
        <v>86</v>
      </c>
      <c r="E1718">
        <v>1716</v>
      </c>
      <c r="F1718">
        <f t="shared" si="169"/>
        <v>172</v>
      </c>
      <c r="G1718">
        <f t="shared" si="170"/>
        <v>429</v>
      </c>
      <c r="H1718">
        <v>0</v>
      </c>
      <c r="J1718">
        <v>1716</v>
      </c>
      <c r="K1718">
        <f t="shared" si="165"/>
        <v>172</v>
      </c>
      <c r="L1718">
        <f t="shared" si="166"/>
        <v>429</v>
      </c>
      <c r="M1718">
        <f t="shared" si="167"/>
        <v>86</v>
      </c>
      <c r="O1718" s="278">
        <v>1716</v>
      </c>
      <c r="P1718" s="278">
        <v>0</v>
      </c>
      <c r="Q1718" s="278">
        <f t="shared" si="168"/>
        <v>1716</v>
      </c>
      <c r="R1718" s="279">
        <v>0</v>
      </c>
    </row>
    <row r="1719" spans="1:18" x14ac:dyDescent="0.25">
      <c r="A1719">
        <v>1717</v>
      </c>
      <c r="B1719">
        <f>ROUNDUP(Commercial_Industrial_Requirements[[#This Row],[Total Parking Spaces]]*0.2,0.1)</f>
        <v>344</v>
      </c>
      <c r="C1719">
        <f>ROUNDUP(Commercial_Industrial_Requirements[[#This Row],['# EV Capable Spaces]]*0.25,0.1)</f>
        <v>86</v>
      </c>
      <c r="E1719">
        <v>1717</v>
      </c>
      <c r="F1719">
        <f t="shared" si="169"/>
        <v>172</v>
      </c>
      <c r="G1719">
        <f t="shared" si="170"/>
        <v>430</v>
      </c>
      <c r="H1719">
        <v>0</v>
      </c>
      <c r="J1719">
        <v>1717</v>
      </c>
      <c r="K1719">
        <f t="shared" si="165"/>
        <v>172</v>
      </c>
      <c r="L1719">
        <f t="shared" si="166"/>
        <v>430</v>
      </c>
      <c r="M1719">
        <f t="shared" si="167"/>
        <v>86</v>
      </c>
      <c r="O1719" s="278">
        <v>1717</v>
      </c>
      <c r="P1719" s="278">
        <v>0</v>
      </c>
      <c r="Q1719" s="278">
        <f t="shared" si="168"/>
        <v>1717</v>
      </c>
      <c r="R1719" s="279">
        <v>0</v>
      </c>
    </row>
    <row r="1720" spans="1:18" x14ac:dyDescent="0.25">
      <c r="A1720">
        <v>1718</v>
      </c>
      <c r="B1720">
        <f>ROUNDUP(Commercial_Industrial_Requirements[[#This Row],[Total Parking Spaces]]*0.2,0.1)</f>
        <v>344</v>
      </c>
      <c r="C1720">
        <f>ROUNDUP(Commercial_Industrial_Requirements[[#This Row],['# EV Capable Spaces]]*0.25,0.1)</f>
        <v>86</v>
      </c>
      <c r="E1720">
        <v>1718</v>
      </c>
      <c r="F1720">
        <f t="shared" si="169"/>
        <v>172</v>
      </c>
      <c r="G1720">
        <f t="shared" si="170"/>
        <v>430</v>
      </c>
      <c r="H1720">
        <v>0</v>
      </c>
      <c r="J1720">
        <v>1718</v>
      </c>
      <c r="K1720">
        <f t="shared" si="165"/>
        <v>172</v>
      </c>
      <c r="L1720">
        <f t="shared" si="166"/>
        <v>430</v>
      </c>
      <c r="M1720">
        <f t="shared" si="167"/>
        <v>86</v>
      </c>
      <c r="O1720" s="278">
        <v>1718</v>
      </c>
      <c r="P1720" s="278">
        <v>0</v>
      </c>
      <c r="Q1720" s="278">
        <f t="shared" si="168"/>
        <v>1718</v>
      </c>
      <c r="R1720" s="279">
        <v>0</v>
      </c>
    </row>
    <row r="1721" spans="1:18" x14ac:dyDescent="0.25">
      <c r="A1721">
        <v>1719</v>
      </c>
      <c r="B1721">
        <f>ROUNDUP(Commercial_Industrial_Requirements[[#This Row],[Total Parking Spaces]]*0.2,0.1)</f>
        <v>344</v>
      </c>
      <c r="C1721">
        <f>ROUNDUP(Commercial_Industrial_Requirements[[#This Row],['# EV Capable Spaces]]*0.25,0.1)</f>
        <v>86</v>
      </c>
      <c r="E1721">
        <v>1719</v>
      </c>
      <c r="F1721">
        <f t="shared" si="169"/>
        <v>172</v>
      </c>
      <c r="G1721">
        <f t="shared" si="170"/>
        <v>430</v>
      </c>
      <c r="H1721">
        <v>0</v>
      </c>
      <c r="J1721">
        <v>1719</v>
      </c>
      <c r="K1721">
        <f t="shared" si="165"/>
        <v>172</v>
      </c>
      <c r="L1721">
        <f t="shared" si="166"/>
        <v>430</v>
      </c>
      <c r="M1721">
        <f t="shared" si="167"/>
        <v>86</v>
      </c>
      <c r="O1721" s="278">
        <v>1719</v>
      </c>
      <c r="P1721" s="278">
        <v>0</v>
      </c>
      <c r="Q1721" s="278">
        <f t="shared" si="168"/>
        <v>1719</v>
      </c>
      <c r="R1721" s="279">
        <v>0</v>
      </c>
    </row>
    <row r="1722" spans="1:18" x14ac:dyDescent="0.25">
      <c r="A1722">
        <v>1720</v>
      </c>
      <c r="B1722">
        <f>ROUNDUP(Commercial_Industrial_Requirements[[#This Row],[Total Parking Spaces]]*0.2,0.1)</f>
        <v>344</v>
      </c>
      <c r="C1722">
        <f>ROUNDUP(Commercial_Industrial_Requirements[[#This Row],['# EV Capable Spaces]]*0.25,0.1)</f>
        <v>86</v>
      </c>
      <c r="E1722">
        <v>1720</v>
      </c>
      <c r="F1722">
        <f t="shared" si="169"/>
        <v>172</v>
      </c>
      <c r="G1722">
        <f t="shared" si="170"/>
        <v>430</v>
      </c>
      <c r="H1722">
        <v>0</v>
      </c>
      <c r="J1722">
        <v>1720</v>
      </c>
      <c r="K1722">
        <f t="shared" si="165"/>
        <v>172</v>
      </c>
      <c r="L1722">
        <f t="shared" si="166"/>
        <v>430</v>
      </c>
      <c r="M1722">
        <f t="shared" si="167"/>
        <v>86</v>
      </c>
      <c r="O1722" s="278">
        <v>1720</v>
      </c>
      <c r="P1722" s="278">
        <v>0</v>
      </c>
      <c r="Q1722" s="278">
        <f t="shared" si="168"/>
        <v>1720</v>
      </c>
      <c r="R1722" s="279">
        <v>0</v>
      </c>
    </row>
    <row r="1723" spans="1:18" x14ac:dyDescent="0.25">
      <c r="A1723">
        <v>1721</v>
      </c>
      <c r="B1723">
        <f>ROUNDUP(Commercial_Industrial_Requirements[[#This Row],[Total Parking Spaces]]*0.2,0.1)</f>
        <v>345</v>
      </c>
      <c r="C1723">
        <f>ROUNDUP(Commercial_Industrial_Requirements[[#This Row],['# EV Capable Spaces]]*0.25,0.1)</f>
        <v>87</v>
      </c>
      <c r="E1723">
        <v>1721</v>
      </c>
      <c r="F1723">
        <f t="shared" si="169"/>
        <v>173</v>
      </c>
      <c r="G1723">
        <f t="shared" si="170"/>
        <v>431</v>
      </c>
      <c r="H1723">
        <v>0</v>
      </c>
      <c r="J1723">
        <v>1721</v>
      </c>
      <c r="K1723">
        <f t="shared" si="165"/>
        <v>173</v>
      </c>
      <c r="L1723">
        <f t="shared" si="166"/>
        <v>431</v>
      </c>
      <c r="M1723">
        <f t="shared" si="167"/>
        <v>87</v>
      </c>
      <c r="O1723" s="278">
        <v>1721</v>
      </c>
      <c r="P1723" s="278">
        <v>0</v>
      </c>
      <c r="Q1723" s="278">
        <f t="shared" si="168"/>
        <v>1721</v>
      </c>
      <c r="R1723" s="279">
        <v>0</v>
      </c>
    </row>
    <row r="1724" spans="1:18" x14ac:dyDescent="0.25">
      <c r="A1724">
        <v>1722</v>
      </c>
      <c r="B1724">
        <f>ROUNDUP(Commercial_Industrial_Requirements[[#This Row],[Total Parking Spaces]]*0.2,0.1)</f>
        <v>345</v>
      </c>
      <c r="C1724">
        <f>ROUNDUP(Commercial_Industrial_Requirements[[#This Row],['# EV Capable Spaces]]*0.25,0.1)</f>
        <v>87</v>
      </c>
      <c r="E1724">
        <v>1722</v>
      </c>
      <c r="F1724">
        <f t="shared" si="169"/>
        <v>173</v>
      </c>
      <c r="G1724">
        <f t="shared" si="170"/>
        <v>431</v>
      </c>
      <c r="H1724">
        <v>0</v>
      </c>
      <c r="J1724">
        <v>1722</v>
      </c>
      <c r="K1724">
        <f t="shared" si="165"/>
        <v>173</v>
      </c>
      <c r="L1724">
        <f t="shared" si="166"/>
        <v>431</v>
      </c>
      <c r="M1724">
        <f t="shared" si="167"/>
        <v>87</v>
      </c>
      <c r="O1724" s="278">
        <v>1722</v>
      </c>
      <c r="P1724" s="278">
        <v>0</v>
      </c>
      <c r="Q1724" s="278">
        <f t="shared" si="168"/>
        <v>1722</v>
      </c>
      <c r="R1724" s="279">
        <v>0</v>
      </c>
    </row>
    <row r="1725" spans="1:18" x14ac:dyDescent="0.25">
      <c r="A1725">
        <v>1723</v>
      </c>
      <c r="B1725">
        <f>ROUNDUP(Commercial_Industrial_Requirements[[#This Row],[Total Parking Spaces]]*0.2,0.1)</f>
        <v>345</v>
      </c>
      <c r="C1725">
        <f>ROUNDUP(Commercial_Industrial_Requirements[[#This Row],['# EV Capable Spaces]]*0.25,0.1)</f>
        <v>87</v>
      </c>
      <c r="E1725">
        <v>1723</v>
      </c>
      <c r="F1725">
        <f t="shared" si="169"/>
        <v>173</v>
      </c>
      <c r="G1725">
        <f t="shared" si="170"/>
        <v>431</v>
      </c>
      <c r="H1725">
        <v>0</v>
      </c>
      <c r="J1725">
        <v>1723</v>
      </c>
      <c r="K1725">
        <f t="shared" si="165"/>
        <v>173</v>
      </c>
      <c r="L1725">
        <f t="shared" si="166"/>
        <v>431</v>
      </c>
      <c r="M1725">
        <f t="shared" si="167"/>
        <v>87</v>
      </c>
      <c r="O1725" s="278">
        <v>1723</v>
      </c>
      <c r="P1725" s="278">
        <v>0</v>
      </c>
      <c r="Q1725" s="278">
        <f t="shared" si="168"/>
        <v>1723</v>
      </c>
      <c r="R1725" s="279">
        <v>0</v>
      </c>
    </row>
    <row r="1726" spans="1:18" x14ac:dyDescent="0.25">
      <c r="A1726">
        <v>1724</v>
      </c>
      <c r="B1726">
        <f>ROUNDUP(Commercial_Industrial_Requirements[[#This Row],[Total Parking Spaces]]*0.2,0.1)</f>
        <v>345</v>
      </c>
      <c r="C1726">
        <f>ROUNDUP(Commercial_Industrial_Requirements[[#This Row],['# EV Capable Spaces]]*0.25,0.1)</f>
        <v>87</v>
      </c>
      <c r="E1726">
        <v>1724</v>
      </c>
      <c r="F1726">
        <f t="shared" si="169"/>
        <v>173</v>
      </c>
      <c r="G1726">
        <f t="shared" si="170"/>
        <v>431</v>
      </c>
      <c r="H1726">
        <v>0</v>
      </c>
      <c r="J1726">
        <v>1724</v>
      </c>
      <c r="K1726">
        <f t="shared" si="165"/>
        <v>173</v>
      </c>
      <c r="L1726">
        <f t="shared" si="166"/>
        <v>431</v>
      </c>
      <c r="M1726">
        <f t="shared" si="167"/>
        <v>87</v>
      </c>
      <c r="O1726" s="278">
        <v>1724</v>
      </c>
      <c r="P1726" s="278">
        <v>0</v>
      </c>
      <c r="Q1726" s="278">
        <f t="shared" si="168"/>
        <v>1724</v>
      </c>
      <c r="R1726" s="279">
        <v>0</v>
      </c>
    </row>
    <row r="1727" spans="1:18" x14ac:dyDescent="0.25">
      <c r="A1727">
        <v>1725</v>
      </c>
      <c r="B1727">
        <f>ROUNDUP(Commercial_Industrial_Requirements[[#This Row],[Total Parking Spaces]]*0.2,0.1)</f>
        <v>345</v>
      </c>
      <c r="C1727">
        <f>ROUNDUP(Commercial_Industrial_Requirements[[#This Row],['# EV Capable Spaces]]*0.25,0.1)</f>
        <v>87</v>
      </c>
      <c r="E1727">
        <v>1725</v>
      </c>
      <c r="F1727">
        <f t="shared" si="169"/>
        <v>173</v>
      </c>
      <c r="G1727">
        <f t="shared" si="170"/>
        <v>432</v>
      </c>
      <c r="H1727">
        <v>0</v>
      </c>
      <c r="J1727">
        <v>1725</v>
      </c>
      <c r="K1727">
        <f t="shared" si="165"/>
        <v>173</v>
      </c>
      <c r="L1727">
        <f t="shared" si="166"/>
        <v>432</v>
      </c>
      <c r="M1727">
        <f t="shared" si="167"/>
        <v>87</v>
      </c>
      <c r="O1727" s="278">
        <v>1725</v>
      </c>
      <c r="P1727" s="278">
        <v>0</v>
      </c>
      <c r="Q1727" s="278">
        <f t="shared" si="168"/>
        <v>1725</v>
      </c>
      <c r="R1727" s="279">
        <v>0</v>
      </c>
    </row>
    <row r="1728" spans="1:18" x14ac:dyDescent="0.25">
      <c r="A1728">
        <v>1726</v>
      </c>
      <c r="B1728">
        <f>ROUNDUP(Commercial_Industrial_Requirements[[#This Row],[Total Parking Spaces]]*0.2,0.1)</f>
        <v>346</v>
      </c>
      <c r="C1728">
        <f>ROUNDUP(Commercial_Industrial_Requirements[[#This Row],['# EV Capable Spaces]]*0.25,0.1)</f>
        <v>87</v>
      </c>
      <c r="E1728">
        <v>1726</v>
      </c>
      <c r="F1728">
        <f t="shared" si="169"/>
        <v>173</v>
      </c>
      <c r="G1728">
        <f t="shared" si="170"/>
        <v>432</v>
      </c>
      <c r="H1728">
        <v>0</v>
      </c>
      <c r="J1728">
        <v>1726</v>
      </c>
      <c r="K1728">
        <f t="shared" si="165"/>
        <v>173</v>
      </c>
      <c r="L1728">
        <f t="shared" si="166"/>
        <v>432</v>
      </c>
      <c r="M1728">
        <f t="shared" si="167"/>
        <v>87</v>
      </c>
      <c r="O1728" s="278">
        <v>1726</v>
      </c>
      <c r="P1728" s="278">
        <v>0</v>
      </c>
      <c r="Q1728" s="278">
        <f t="shared" si="168"/>
        <v>1726</v>
      </c>
      <c r="R1728" s="279">
        <v>0</v>
      </c>
    </row>
    <row r="1729" spans="1:18" x14ac:dyDescent="0.25">
      <c r="A1729">
        <v>1727</v>
      </c>
      <c r="B1729">
        <f>ROUNDUP(Commercial_Industrial_Requirements[[#This Row],[Total Parking Spaces]]*0.2,0.1)</f>
        <v>346</v>
      </c>
      <c r="C1729">
        <f>ROUNDUP(Commercial_Industrial_Requirements[[#This Row],['# EV Capable Spaces]]*0.25,0.1)</f>
        <v>87</v>
      </c>
      <c r="E1729">
        <v>1727</v>
      </c>
      <c r="F1729">
        <f t="shared" si="169"/>
        <v>173</v>
      </c>
      <c r="G1729">
        <f t="shared" si="170"/>
        <v>432</v>
      </c>
      <c r="H1729">
        <v>0</v>
      </c>
      <c r="J1729">
        <v>1727</v>
      </c>
      <c r="K1729">
        <f t="shared" si="165"/>
        <v>173</v>
      </c>
      <c r="L1729">
        <f t="shared" si="166"/>
        <v>432</v>
      </c>
      <c r="M1729">
        <f t="shared" si="167"/>
        <v>87</v>
      </c>
      <c r="O1729" s="278">
        <v>1727</v>
      </c>
      <c r="P1729" s="278">
        <v>0</v>
      </c>
      <c r="Q1729" s="278">
        <f t="shared" si="168"/>
        <v>1727</v>
      </c>
      <c r="R1729" s="279">
        <v>0</v>
      </c>
    </row>
    <row r="1730" spans="1:18" x14ac:dyDescent="0.25">
      <c r="A1730">
        <v>1728</v>
      </c>
      <c r="B1730">
        <f>ROUNDUP(Commercial_Industrial_Requirements[[#This Row],[Total Parking Spaces]]*0.2,0.1)</f>
        <v>346</v>
      </c>
      <c r="C1730">
        <f>ROUNDUP(Commercial_Industrial_Requirements[[#This Row],['# EV Capable Spaces]]*0.25,0.1)</f>
        <v>87</v>
      </c>
      <c r="E1730">
        <v>1728</v>
      </c>
      <c r="F1730">
        <f t="shared" si="169"/>
        <v>173</v>
      </c>
      <c r="G1730">
        <f t="shared" si="170"/>
        <v>432</v>
      </c>
      <c r="H1730">
        <v>0</v>
      </c>
      <c r="J1730">
        <v>1728</v>
      </c>
      <c r="K1730">
        <f t="shared" si="165"/>
        <v>173</v>
      </c>
      <c r="L1730">
        <f t="shared" si="166"/>
        <v>432</v>
      </c>
      <c r="M1730">
        <f t="shared" si="167"/>
        <v>87</v>
      </c>
      <c r="O1730" s="278">
        <v>1728</v>
      </c>
      <c r="P1730" s="278">
        <v>0</v>
      </c>
      <c r="Q1730" s="278">
        <f t="shared" si="168"/>
        <v>1728</v>
      </c>
      <c r="R1730" s="279">
        <v>0</v>
      </c>
    </row>
    <row r="1731" spans="1:18" x14ac:dyDescent="0.25">
      <c r="A1731">
        <v>1729</v>
      </c>
      <c r="B1731">
        <f>ROUNDUP(Commercial_Industrial_Requirements[[#This Row],[Total Parking Spaces]]*0.2,0.1)</f>
        <v>346</v>
      </c>
      <c r="C1731">
        <f>ROUNDUP(Commercial_Industrial_Requirements[[#This Row],['# EV Capable Spaces]]*0.25,0.1)</f>
        <v>87</v>
      </c>
      <c r="E1731">
        <v>1729</v>
      </c>
      <c r="F1731">
        <f t="shared" si="169"/>
        <v>173</v>
      </c>
      <c r="G1731">
        <f t="shared" si="170"/>
        <v>433</v>
      </c>
      <c r="H1731">
        <v>0</v>
      </c>
      <c r="J1731">
        <v>1729</v>
      </c>
      <c r="K1731">
        <f t="shared" si="165"/>
        <v>173</v>
      </c>
      <c r="L1731">
        <f t="shared" si="166"/>
        <v>433</v>
      </c>
      <c r="M1731">
        <f t="shared" si="167"/>
        <v>87</v>
      </c>
      <c r="O1731" s="278">
        <v>1729</v>
      </c>
      <c r="P1731" s="278">
        <v>0</v>
      </c>
      <c r="Q1731" s="278">
        <f t="shared" si="168"/>
        <v>1729</v>
      </c>
      <c r="R1731" s="279">
        <v>0</v>
      </c>
    </row>
    <row r="1732" spans="1:18" x14ac:dyDescent="0.25">
      <c r="A1732">
        <v>1730</v>
      </c>
      <c r="B1732">
        <f>ROUNDUP(Commercial_Industrial_Requirements[[#This Row],[Total Parking Spaces]]*0.2,0.1)</f>
        <v>346</v>
      </c>
      <c r="C1732">
        <f>ROUNDUP(Commercial_Industrial_Requirements[[#This Row],['# EV Capable Spaces]]*0.25,0.1)</f>
        <v>87</v>
      </c>
      <c r="E1732">
        <v>1730</v>
      </c>
      <c r="F1732">
        <f t="shared" si="169"/>
        <v>173</v>
      </c>
      <c r="G1732">
        <f t="shared" si="170"/>
        <v>433</v>
      </c>
      <c r="H1732">
        <v>0</v>
      </c>
      <c r="J1732">
        <v>1730</v>
      </c>
      <c r="K1732">
        <f t="shared" si="165"/>
        <v>173</v>
      </c>
      <c r="L1732">
        <f t="shared" si="166"/>
        <v>433</v>
      </c>
      <c r="M1732">
        <f t="shared" si="167"/>
        <v>87</v>
      </c>
      <c r="O1732" s="278">
        <v>1730</v>
      </c>
      <c r="P1732" s="278">
        <v>0</v>
      </c>
      <c r="Q1732" s="278">
        <f t="shared" si="168"/>
        <v>1730</v>
      </c>
      <c r="R1732" s="279">
        <v>0</v>
      </c>
    </row>
    <row r="1733" spans="1:18" x14ac:dyDescent="0.25">
      <c r="A1733">
        <v>1731</v>
      </c>
      <c r="B1733">
        <f>ROUNDUP(Commercial_Industrial_Requirements[[#This Row],[Total Parking Spaces]]*0.2,0.1)</f>
        <v>347</v>
      </c>
      <c r="C1733">
        <f>ROUNDUP(Commercial_Industrial_Requirements[[#This Row],['# EV Capable Spaces]]*0.25,0.1)</f>
        <v>87</v>
      </c>
      <c r="E1733">
        <v>1731</v>
      </c>
      <c r="F1733">
        <f t="shared" si="169"/>
        <v>174</v>
      </c>
      <c r="G1733">
        <f t="shared" si="170"/>
        <v>433</v>
      </c>
      <c r="H1733">
        <v>0</v>
      </c>
      <c r="J1733">
        <v>1731</v>
      </c>
      <c r="K1733">
        <f t="shared" si="165"/>
        <v>174</v>
      </c>
      <c r="L1733">
        <f t="shared" si="166"/>
        <v>433</v>
      </c>
      <c r="M1733">
        <f t="shared" si="167"/>
        <v>87</v>
      </c>
      <c r="O1733" s="278">
        <v>1731</v>
      </c>
      <c r="P1733" s="278">
        <v>0</v>
      </c>
      <c r="Q1733" s="278">
        <f t="shared" si="168"/>
        <v>1731</v>
      </c>
      <c r="R1733" s="279">
        <v>0</v>
      </c>
    </row>
    <row r="1734" spans="1:18" x14ac:dyDescent="0.25">
      <c r="A1734">
        <v>1732</v>
      </c>
      <c r="B1734">
        <f>ROUNDUP(Commercial_Industrial_Requirements[[#This Row],[Total Parking Spaces]]*0.2,0.1)</f>
        <v>347</v>
      </c>
      <c r="C1734">
        <f>ROUNDUP(Commercial_Industrial_Requirements[[#This Row],['# EV Capable Spaces]]*0.25,0.1)</f>
        <v>87</v>
      </c>
      <c r="E1734">
        <v>1732</v>
      </c>
      <c r="F1734">
        <f t="shared" si="169"/>
        <v>174</v>
      </c>
      <c r="G1734">
        <f t="shared" si="170"/>
        <v>433</v>
      </c>
      <c r="H1734">
        <v>0</v>
      </c>
      <c r="J1734">
        <v>1732</v>
      </c>
      <c r="K1734">
        <f t="shared" si="165"/>
        <v>174</v>
      </c>
      <c r="L1734">
        <f t="shared" si="166"/>
        <v>433</v>
      </c>
      <c r="M1734">
        <f t="shared" si="167"/>
        <v>87</v>
      </c>
      <c r="O1734" s="278">
        <v>1732</v>
      </c>
      <c r="P1734" s="278">
        <v>0</v>
      </c>
      <c r="Q1734" s="278">
        <f t="shared" si="168"/>
        <v>1732</v>
      </c>
      <c r="R1734" s="279">
        <v>0</v>
      </c>
    </row>
    <row r="1735" spans="1:18" x14ac:dyDescent="0.25">
      <c r="A1735">
        <v>1733</v>
      </c>
      <c r="B1735">
        <f>ROUNDUP(Commercial_Industrial_Requirements[[#This Row],[Total Parking Spaces]]*0.2,0.1)</f>
        <v>347</v>
      </c>
      <c r="C1735">
        <f>ROUNDUP(Commercial_Industrial_Requirements[[#This Row],['# EV Capable Spaces]]*0.25,0.1)</f>
        <v>87</v>
      </c>
      <c r="E1735">
        <v>1733</v>
      </c>
      <c r="F1735">
        <f t="shared" si="169"/>
        <v>174</v>
      </c>
      <c r="G1735">
        <f t="shared" si="170"/>
        <v>434</v>
      </c>
      <c r="H1735">
        <v>0</v>
      </c>
      <c r="J1735">
        <v>1733</v>
      </c>
      <c r="K1735">
        <f t="shared" si="165"/>
        <v>174</v>
      </c>
      <c r="L1735">
        <f t="shared" si="166"/>
        <v>434</v>
      </c>
      <c r="M1735">
        <f t="shared" si="167"/>
        <v>87</v>
      </c>
      <c r="O1735" s="278">
        <v>1733</v>
      </c>
      <c r="P1735" s="278">
        <v>0</v>
      </c>
      <c r="Q1735" s="278">
        <f t="shared" si="168"/>
        <v>1733</v>
      </c>
      <c r="R1735" s="279">
        <v>0</v>
      </c>
    </row>
    <row r="1736" spans="1:18" x14ac:dyDescent="0.25">
      <c r="A1736">
        <v>1734</v>
      </c>
      <c r="B1736">
        <f>ROUNDUP(Commercial_Industrial_Requirements[[#This Row],[Total Parking Spaces]]*0.2,0.1)</f>
        <v>347</v>
      </c>
      <c r="C1736">
        <f>ROUNDUP(Commercial_Industrial_Requirements[[#This Row],['# EV Capable Spaces]]*0.25,0.1)</f>
        <v>87</v>
      </c>
      <c r="E1736">
        <v>1734</v>
      </c>
      <c r="F1736">
        <f t="shared" si="169"/>
        <v>174</v>
      </c>
      <c r="G1736">
        <f t="shared" si="170"/>
        <v>434</v>
      </c>
      <c r="H1736">
        <v>0</v>
      </c>
      <c r="J1736">
        <v>1734</v>
      </c>
      <c r="K1736">
        <f t="shared" si="165"/>
        <v>174</v>
      </c>
      <c r="L1736">
        <f t="shared" si="166"/>
        <v>434</v>
      </c>
      <c r="M1736">
        <f t="shared" si="167"/>
        <v>87</v>
      </c>
      <c r="O1736" s="278">
        <v>1734</v>
      </c>
      <c r="P1736" s="278">
        <v>0</v>
      </c>
      <c r="Q1736" s="278">
        <f t="shared" si="168"/>
        <v>1734</v>
      </c>
      <c r="R1736" s="279">
        <v>0</v>
      </c>
    </row>
    <row r="1737" spans="1:18" x14ac:dyDescent="0.25">
      <c r="A1737">
        <v>1735</v>
      </c>
      <c r="B1737">
        <f>ROUNDUP(Commercial_Industrial_Requirements[[#This Row],[Total Parking Spaces]]*0.2,0.1)</f>
        <v>347</v>
      </c>
      <c r="C1737">
        <f>ROUNDUP(Commercial_Industrial_Requirements[[#This Row],['# EV Capable Spaces]]*0.25,0.1)</f>
        <v>87</v>
      </c>
      <c r="E1737">
        <v>1735</v>
      </c>
      <c r="F1737">
        <f t="shared" si="169"/>
        <v>174</v>
      </c>
      <c r="G1737">
        <f t="shared" si="170"/>
        <v>434</v>
      </c>
      <c r="H1737">
        <v>0</v>
      </c>
      <c r="J1737">
        <v>1735</v>
      </c>
      <c r="K1737">
        <f t="shared" si="165"/>
        <v>174</v>
      </c>
      <c r="L1737">
        <f t="shared" si="166"/>
        <v>434</v>
      </c>
      <c r="M1737">
        <f t="shared" si="167"/>
        <v>87</v>
      </c>
      <c r="O1737" s="278">
        <v>1735</v>
      </c>
      <c r="P1737" s="278">
        <v>0</v>
      </c>
      <c r="Q1737" s="278">
        <f t="shared" si="168"/>
        <v>1735</v>
      </c>
      <c r="R1737" s="279">
        <v>0</v>
      </c>
    </row>
    <row r="1738" spans="1:18" x14ac:dyDescent="0.25">
      <c r="A1738">
        <v>1736</v>
      </c>
      <c r="B1738">
        <f>ROUNDUP(Commercial_Industrial_Requirements[[#This Row],[Total Parking Spaces]]*0.2,0.1)</f>
        <v>348</v>
      </c>
      <c r="C1738">
        <f>ROUNDUP(Commercial_Industrial_Requirements[[#This Row],['# EV Capable Spaces]]*0.25,0.1)</f>
        <v>87</v>
      </c>
      <c r="E1738">
        <v>1736</v>
      </c>
      <c r="F1738">
        <f t="shared" si="169"/>
        <v>174</v>
      </c>
      <c r="G1738">
        <f t="shared" si="170"/>
        <v>434</v>
      </c>
      <c r="H1738">
        <v>0</v>
      </c>
      <c r="J1738">
        <v>1736</v>
      </c>
      <c r="K1738">
        <f t="shared" ref="K1738:K1801" si="171">ROUNDUP(J1738*0.1,0.1)</f>
        <v>174</v>
      </c>
      <c r="L1738">
        <f t="shared" ref="L1738:L1801" si="172">ROUNDUP(J1738*0.25,0.1)</f>
        <v>434</v>
      </c>
      <c r="M1738">
        <f t="shared" ref="M1738:M1801" si="173">ROUNDUP(J1738*0.05,0.1)</f>
        <v>87</v>
      </c>
      <c r="O1738" s="278">
        <v>1736</v>
      </c>
      <c r="P1738" s="278">
        <v>0</v>
      </c>
      <c r="Q1738" s="278">
        <f t="shared" si="168"/>
        <v>1736</v>
      </c>
      <c r="R1738" s="279">
        <v>0</v>
      </c>
    </row>
    <row r="1739" spans="1:18" x14ac:dyDescent="0.25">
      <c r="A1739">
        <v>1737</v>
      </c>
      <c r="B1739">
        <f>ROUNDUP(Commercial_Industrial_Requirements[[#This Row],[Total Parking Spaces]]*0.2,0.1)</f>
        <v>348</v>
      </c>
      <c r="C1739">
        <f>ROUNDUP(Commercial_Industrial_Requirements[[#This Row],['# EV Capable Spaces]]*0.25,0.1)</f>
        <v>87</v>
      </c>
      <c r="E1739">
        <v>1737</v>
      </c>
      <c r="F1739">
        <f t="shared" si="169"/>
        <v>174</v>
      </c>
      <c r="G1739">
        <f t="shared" si="170"/>
        <v>435</v>
      </c>
      <c r="H1739">
        <v>0</v>
      </c>
      <c r="J1739">
        <v>1737</v>
      </c>
      <c r="K1739">
        <f t="shared" si="171"/>
        <v>174</v>
      </c>
      <c r="L1739">
        <f t="shared" si="172"/>
        <v>435</v>
      </c>
      <c r="M1739">
        <f t="shared" si="173"/>
        <v>87</v>
      </c>
      <c r="O1739" s="278">
        <v>1737</v>
      </c>
      <c r="P1739" s="278">
        <v>0</v>
      </c>
      <c r="Q1739" s="278">
        <f t="shared" si="168"/>
        <v>1737</v>
      </c>
      <c r="R1739" s="279">
        <v>0</v>
      </c>
    </row>
    <row r="1740" spans="1:18" x14ac:dyDescent="0.25">
      <c r="A1740">
        <v>1738</v>
      </c>
      <c r="B1740">
        <f>ROUNDUP(Commercial_Industrial_Requirements[[#This Row],[Total Parking Spaces]]*0.2,0.1)</f>
        <v>348</v>
      </c>
      <c r="C1740">
        <f>ROUNDUP(Commercial_Industrial_Requirements[[#This Row],['# EV Capable Spaces]]*0.25,0.1)</f>
        <v>87</v>
      </c>
      <c r="E1740">
        <v>1738</v>
      </c>
      <c r="F1740">
        <f t="shared" si="169"/>
        <v>174</v>
      </c>
      <c r="G1740">
        <f t="shared" si="170"/>
        <v>435</v>
      </c>
      <c r="H1740">
        <v>0</v>
      </c>
      <c r="J1740">
        <v>1738</v>
      </c>
      <c r="K1740">
        <f t="shared" si="171"/>
        <v>174</v>
      </c>
      <c r="L1740">
        <f t="shared" si="172"/>
        <v>435</v>
      </c>
      <c r="M1740">
        <f t="shared" si="173"/>
        <v>87</v>
      </c>
      <c r="O1740" s="278">
        <v>1738</v>
      </c>
      <c r="P1740" s="278">
        <v>0</v>
      </c>
      <c r="Q1740" s="278">
        <f t="shared" si="168"/>
        <v>1738</v>
      </c>
      <c r="R1740" s="279">
        <v>0</v>
      </c>
    </row>
    <row r="1741" spans="1:18" x14ac:dyDescent="0.25">
      <c r="A1741">
        <v>1739</v>
      </c>
      <c r="B1741">
        <f>ROUNDUP(Commercial_Industrial_Requirements[[#This Row],[Total Parking Spaces]]*0.2,0.1)</f>
        <v>348</v>
      </c>
      <c r="C1741">
        <f>ROUNDUP(Commercial_Industrial_Requirements[[#This Row],['# EV Capable Spaces]]*0.25,0.1)</f>
        <v>87</v>
      </c>
      <c r="E1741">
        <v>1739</v>
      </c>
      <c r="F1741">
        <f t="shared" si="169"/>
        <v>174</v>
      </c>
      <c r="G1741">
        <f t="shared" si="170"/>
        <v>435</v>
      </c>
      <c r="H1741">
        <v>0</v>
      </c>
      <c r="J1741">
        <v>1739</v>
      </c>
      <c r="K1741">
        <f t="shared" si="171"/>
        <v>174</v>
      </c>
      <c r="L1741">
        <f t="shared" si="172"/>
        <v>435</v>
      </c>
      <c r="M1741">
        <f t="shared" si="173"/>
        <v>87</v>
      </c>
      <c r="O1741" s="278">
        <v>1739</v>
      </c>
      <c r="P1741" s="278">
        <v>0</v>
      </c>
      <c r="Q1741" s="278">
        <f t="shared" si="168"/>
        <v>1739</v>
      </c>
      <c r="R1741" s="279">
        <v>0</v>
      </c>
    </row>
    <row r="1742" spans="1:18" x14ac:dyDescent="0.25">
      <c r="A1742">
        <v>1740</v>
      </c>
      <c r="B1742">
        <f>ROUNDUP(Commercial_Industrial_Requirements[[#This Row],[Total Parking Spaces]]*0.2,0.1)</f>
        <v>348</v>
      </c>
      <c r="C1742">
        <f>ROUNDUP(Commercial_Industrial_Requirements[[#This Row],['# EV Capable Spaces]]*0.25,0.1)</f>
        <v>87</v>
      </c>
      <c r="E1742">
        <v>1740</v>
      </c>
      <c r="F1742">
        <f t="shared" si="169"/>
        <v>174</v>
      </c>
      <c r="G1742">
        <f t="shared" si="170"/>
        <v>435</v>
      </c>
      <c r="H1742">
        <v>0</v>
      </c>
      <c r="J1742">
        <v>1740</v>
      </c>
      <c r="K1742">
        <f t="shared" si="171"/>
        <v>174</v>
      </c>
      <c r="L1742">
        <f t="shared" si="172"/>
        <v>435</v>
      </c>
      <c r="M1742">
        <f t="shared" si="173"/>
        <v>87</v>
      </c>
      <c r="O1742" s="278">
        <v>1740</v>
      </c>
      <c r="P1742" s="278">
        <v>0</v>
      </c>
      <c r="Q1742" s="278">
        <f t="shared" si="168"/>
        <v>1740</v>
      </c>
      <c r="R1742" s="279">
        <v>0</v>
      </c>
    </row>
    <row r="1743" spans="1:18" x14ac:dyDescent="0.25">
      <c r="A1743">
        <v>1741</v>
      </c>
      <c r="B1743">
        <f>ROUNDUP(Commercial_Industrial_Requirements[[#This Row],[Total Parking Spaces]]*0.2,0.1)</f>
        <v>349</v>
      </c>
      <c r="C1743">
        <f>ROUNDUP(Commercial_Industrial_Requirements[[#This Row],['# EV Capable Spaces]]*0.25,0.1)</f>
        <v>88</v>
      </c>
      <c r="E1743">
        <v>1741</v>
      </c>
      <c r="F1743">
        <f t="shared" si="169"/>
        <v>175</v>
      </c>
      <c r="G1743">
        <f t="shared" si="170"/>
        <v>436</v>
      </c>
      <c r="H1743">
        <v>0</v>
      </c>
      <c r="J1743">
        <v>1741</v>
      </c>
      <c r="K1743">
        <f t="shared" si="171"/>
        <v>175</v>
      </c>
      <c r="L1743">
        <f t="shared" si="172"/>
        <v>436</v>
      </c>
      <c r="M1743">
        <f t="shared" si="173"/>
        <v>88</v>
      </c>
      <c r="O1743" s="278">
        <v>1741</v>
      </c>
      <c r="P1743" s="278">
        <v>0</v>
      </c>
      <c r="Q1743" s="278">
        <f t="shared" si="168"/>
        <v>1741</v>
      </c>
      <c r="R1743" s="279">
        <v>0</v>
      </c>
    </row>
    <row r="1744" spans="1:18" x14ac:dyDescent="0.25">
      <c r="A1744">
        <v>1742</v>
      </c>
      <c r="B1744">
        <f>ROUNDUP(Commercial_Industrial_Requirements[[#This Row],[Total Parking Spaces]]*0.2,0.1)</f>
        <v>349</v>
      </c>
      <c r="C1744">
        <f>ROUNDUP(Commercial_Industrial_Requirements[[#This Row],['# EV Capable Spaces]]*0.25,0.1)</f>
        <v>88</v>
      </c>
      <c r="E1744">
        <v>1742</v>
      </c>
      <c r="F1744">
        <f t="shared" si="169"/>
        <v>175</v>
      </c>
      <c r="G1744">
        <f t="shared" si="170"/>
        <v>436</v>
      </c>
      <c r="H1744">
        <v>0</v>
      </c>
      <c r="J1744">
        <v>1742</v>
      </c>
      <c r="K1744">
        <f t="shared" si="171"/>
        <v>175</v>
      </c>
      <c r="L1744">
        <f t="shared" si="172"/>
        <v>436</v>
      </c>
      <c r="M1744">
        <f t="shared" si="173"/>
        <v>88</v>
      </c>
      <c r="O1744" s="278">
        <v>1742</v>
      </c>
      <c r="P1744" s="278">
        <v>0</v>
      </c>
      <c r="Q1744" s="278">
        <f t="shared" si="168"/>
        <v>1742</v>
      </c>
      <c r="R1744" s="279">
        <v>0</v>
      </c>
    </row>
    <row r="1745" spans="1:18" x14ac:dyDescent="0.25">
      <c r="A1745">
        <v>1743</v>
      </c>
      <c r="B1745">
        <f>ROUNDUP(Commercial_Industrial_Requirements[[#This Row],[Total Parking Spaces]]*0.2,0.1)</f>
        <v>349</v>
      </c>
      <c r="C1745">
        <f>ROUNDUP(Commercial_Industrial_Requirements[[#This Row],['# EV Capable Spaces]]*0.25,0.1)</f>
        <v>88</v>
      </c>
      <c r="E1745">
        <v>1743</v>
      </c>
      <c r="F1745">
        <f t="shared" si="169"/>
        <v>175</v>
      </c>
      <c r="G1745">
        <f t="shared" si="170"/>
        <v>436</v>
      </c>
      <c r="H1745">
        <v>0</v>
      </c>
      <c r="J1745">
        <v>1743</v>
      </c>
      <c r="K1745">
        <f t="shared" si="171"/>
        <v>175</v>
      </c>
      <c r="L1745">
        <f t="shared" si="172"/>
        <v>436</v>
      </c>
      <c r="M1745">
        <f t="shared" si="173"/>
        <v>88</v>
      </c>
      <c r="O1745" s="278">
        <v>1743</v>
      </c>
      <c r="P1745" s="278">
        <v>0</v>
      </c>
      <c r="Q1745" s="278">
        <f t="shared" si="168"/>
        <v>1743</v>
      </c>
      <c r="R1745" s="279">
        <v>0</v>
      </c>
    </row>
    <row r="1746" spans="1:18" x14ac:dyDescent="0.25">
      <c r="A1746">
        <v>1744</v>
      </c>
      <c r="B1746">
        <f>ROUNDUP(Commercial_Industrial_Requirements[[#This Row],[Total Parking Spaces]]*0.2,0.1)</f>
        <v>349</v>
      </c>
      <c r="C1746">
        <f>ROUNDUP(Commercial_Industrial_Requirements[[#This Row],['# EV Capable Spaces]]*0.25,0.1)</f>
        <v>88</v>
      </c>
      <c r="E1746">
        <v>1744</v>
      </c>
      <c r="F1746">
        <f t="shared" si="169"/>
        <v>175</v>
      </c>
      <c r="G1746">
        <f t="shared" si="170"/>
        <v>436</v>
      </c>
      <c r="H1746">
        <v>0</v>
      </c>
      <c r="J1746">
        <v>1744</v>
      </c>
      <c r="K1746">
        <f t="shared" si="171"/>
        <v>175</v>
      </c>
      <c r="L1746">
        <f t="shared" si="172"/>
        <v>436</v>
      </c>
      <c r="M1746">
        <f t="shared" si="173"/>
        <v>88</v>
      </c>
      <c r="O1746" s="278">
        <v>1744</v>
      </c>
      <c r="P1746" s="278">
        <v>0</v>
      </c>
      <c r="Q1746" s="278">
        <f t="shared" si="168"/>
        <v>1744</v>
      </c>
      <c r="R1746" s="279">
        <v>0</v>
      </c>
    </row>
    <row r="1747" spans="1:18" x14ac:dyDescent="0.25">
      <c r="A1747">
        <v>1745</v>
      </c>
      <c r="B1747">
        <f>ROUNDUP(Commercial_Industrial_Requirements[[#This Row],[Total Parking Spaces]]*0.2,0.1)</f>
        <v>349</v>
      </c>
      <c r="C1747">
        <f>ROUNDUP(Commercial_Industrial_Requirements[[#This Row],['# EV Capable Spaces]]*0.25,0.1)</f>
        <v>88</v>
      </c>
      <c r="E1747">
        <v>1745</v>
      </c>
      <c r="F1747">
        <f t="shared" si="169"/>
        <v>175</v>
      </c>
      <c r="G1747">
        <f t="shared" si="170"/>
        <v>437</v>
      </c>
      <c r="H1747">
        <v>0</v>
      </c>
      <c r="J1747">
        <v>1745</v>
      </c>
      <c r="K1747">
        <f t="shared" si="171"/>
        <v>175</v>
      </c>
      <c r="L1747">
        <f t="shared" si="172"/>
        <v>437</v>
      </c>
      <c r="M1747">
        <f t="shared" si="173"/>
        <v>88</v>
      </c>
      <c r="O1747" s="278">
        <v>1745</v>
      </c>
      <c r="P1747" s="278">
        <v>0</v>
      </c>
      <c r="Q1747" s="278">
        <f t="shared" ref="Q1747:Q1810" si="174">O1747</f>
        <v>1745</v>
      </c>
      <c r="R1747" s="279">
        <v>0</v>
      </c>
    </row>
    <row r="1748" spans="1:18" x14ac:dyDescent="0.25">
      <c r="A1748">
        <v>1746</v>
      </c>
      <c r="B1748">
        <f>ROUNDUP(Commercial_Industrial_Requirements[[#This Row],[Total Parking Spaces]]*0.2,0.1)</f>
        <v>350</v>
      </c>
      <c r="C1748">
        <f>ROUNDUP(Commercial_Industrial_Requirements[[#This Row],['# EV Capable Spaces]]*0.25,0.1)</f>
        <v>88</v>
      </c>
      <c r="E1748">
        <v>1746</v>
      </c>
      <c r="F1748">
        <f t="shared" si="169"/>
        <v>175</v>
      </c>
      <c r="G1748">
        <f t="shared" si="170"/>
        <v>437</v>
      </c>
      <c r="H1748">
        <v>0</v>
      </c>
      <c r="J1748">
        <v>1746</v>
      </c>
      <c r="K1748">
        <f t="shared" si="171"/>
        <v>175</v>
      </c>
      <c r="L1748">
        <f t="shared" si="172"/>
        <v>437</v>
      </c>
      <c r="M1748">
        <f t="shared" si="173"/>
        <v>88</v>
      </c>
      <c r="O1748" s="278">
        <v>1746</v>
      </c>
      <c r="P1748" s="278">
        <v>0</v>
      </c>
      <c r="Q1748" s="278">
        <f t="shared" si="174"/>
        <v>1746</v>
      </c>
      <c r="R1748" s="279">
        <v>0</v>
      </c>
    </row>
    <row r="1749" spans="1:18" x14ac:dyDescent="0.25">
      <c r="A1749">
        <v>1747</v>
      </c>
      <c r="B1749">
        <f>ROUNDUP(Commercial_Industrial_Requirements[[#This Row],[Total Parking Spaces]]*0.2,0.1)</f>
        <v>350</v>
      </c>
      <c r="C1749">
        <f>ROUNDUP(Commercial_Industrial_Requirements[[#This Row],['# EV Capable Spaces]]*0.25,0.1)</f>
        <v>88</v>
      </c>
      <c r="E1749">
        <v>1747</v>
      </c>
      <c r="F1749">
        <f t="shared" si="169"/>
        <v>175</v>
      </c>
      <c r="G1749">
        <f t="shared" si="170"/>
        <v>437</v>
      </c>
      <c r="H1749">
        <v>0</v>
      </c>
      <c r="J1749">
        <v>1747</v>
      </c>
      <c r="K1749">
        <f t="shared" si="171"/>
        <v>175</v>
      </c>
      <c r="L1749">
        <f t="shared" si="172"/>
        <v>437</v>
      </c>
      <c r="M1749">
        <f t="shared" si="173"/>
        <v>88</v>
      </c>
      <c r="O1749" s="278">
        <v>1747</v>
      </c>
      <c r="P1749" s="278">
        <v>0</v>
      </c>
      <c r="Q1749" s="278">
        <f t="shared" si="174"/>
        <v>1747</v>
      </c>
      <c r="R1749" s="279">
        <v>0</v>
      </c>
    </row>
    <row r="1750" spans="1:18" x14ac:dyDescent="0.25">
      <c r="A1750">
        <v>1748</v>
      </c>
      <c r="B1750">
        <f>ROUNDUP(Commercial_Industrial_Requirements[[#This Row],[Total Parking Spaces]]*0.2,0.1)</f>
        <v>350</v>
      </c>
      <c r="C1750">
        <f>ROUNDUP(Commercial_Industrial_Requirements[[#This Row],['# EV Capable Spaces]]*0.25,0.1)</f>
        <v>88</v>
      </c>
      <c r="E1750">
        <v>1748</v>
      </c>
      <c r="F1750">
        <f t="shared" si="169"/>
        <v>175</v>
      </c>
      <c r="G1750">
        <f t="shared" si="170"/>
        <v>437</v>
      </c>
      <c r="H1750">
        <v>0</v>
      </c>
      <c r="J1750">
        <v>1748</v>
      </c>
      <c r="K1750">
        <f t="shared" si="171"/>
        <v>175</v>
      </c>
      <c r="L1750">
        <f t="shared" si="172"/>
        <v>437</v>
      </c>
      <c r="M1750">
        <f t="shared" si="173"/>
        <v>88</v>
      </c>
      <c r="O1750" s="278">
        <v>1748</v>
      </c>
      <c r="P1750" s="278">
        <v>0</v>
      </c>
      <c r="Q1750" s="278">
        <f t="shared" si="174"/>
        <v>1748</v>
      </c>
      <c r="R1750" s="279">
        <v>0</v>
      </c>
    </row>
    <row r="1751" spans="1:18" x14ac:dyDescent="0.25">
      <c r="A1751">
        <v>1749</v>
      </c>
      <c r="B1751">
        <f>ROUNDUP(Commercial_Industrial_Requirements[[#This Row],[Total Parking Spaces]]*0.2,0.1)</f>
        <v>350</v>
      </c>
      <c r="C1751">
        <f>ROUNDUP(Commercial_Industrial_Requirements[[#This Row],['# EV Capable Spaces]]*0.25,0.1)</f>
        <v>88</v>
      </c>
      <c r="E1751">
        <v>1749</v>
      </c>
      <c r="F1751">
        <f t="shared" si="169"/>
        <v>175</v>
      </c>
      <c r="G1751">
        <f t="shared" si="170"/>
        <v>438</v>
      </c>
      <c r="H1751">
        <v>0</v>
      </c>
      <c r="J1751">
        <v>1749</v>
      </c>
      <c r="K1751">
        <f t="shared" si="171"/>
        <v>175</v>
      </c>
      <c r="L1751">
        <f t="shared" si="172"/>
        <v>438</v>
      </c>
      <c r="M1751">
        <f t="shared" si="173"/>
        <v>88</v>
      </c>
      <c r="O1751" s="278">
        <v>1749</v>
      </c>
      <c r="P1751" s="278">
        <v>0</v>
      </c>
      <c r="Q1751" s="278">
        <f t="shared" si="174"/>
        <v>1749</v>
      </c>
      <c r="R1751" s="279">
        <v>0</v>
      </c>
    </row>
    <row r="1752" spans="1:18" x14ac:dyDescent="0.25">
      <c r="A1752">
        <v>1750</v>
      </c>
      <c r="B1752">
        <f>ROUNDUP(Commercial_Industrial_Requirements[[#This Row],[Total Parking Spaces]]*0.2,0.1)</f>
        <v>350</v>
      </c>
      <c r="C1752">
        <f>ROUNDUP(Commercial_Industrial_Requirements[[#This Row],['# EV Capable Spaces]]*0.25,0.1)</f>
        <v>88</v>
      </c>
      <c r="E1752">
        <v>1750</v>
      </c>
      <c r="F1752">
        <f t="shared" si="169"/>
        <v>175</v>
      </c>
      <c r="G1752">
        <f t="shared" si="170"/>
        <v>438</v>
      </c>
      <c r="H1752">
        <v>0</v>
      </c>
      <c r="J1752">
        <v>1750</v>
      </c>
      <c r="K1752">
        <f t="shared" si="171"/>
        <v>175</v>
      </c>
      <c r="L1752">
        <f t="shared" si="172"/>
        <v>438</v>
      </c>
      <c r="M1752">
        <f t="shared" si="173"/>
        <v>88</v>
      </c>
      <c r="O1752" s="278">
        <v>1750</v>
      </c>
      <c r="P1752" s="278">
        <v>0</v>
      </c>
      <c r="Q1752" s="278">
        <f t="shared" si="174"/>
        <v>1750</v>
      </c>
      <c r="R1752" s="279">
        <v>0</v>
      </c>
    </row>
    <row r="1753" spans="1:18" x14ac:dyDescent="0.25">
      <c r="A1753">
        <v>1751</v>
      </c>
      <c r="B1753">
        <f>ROUNDUP(Commercial_Industrial_Requirements[[#This Row],[Total Parking Spaces]]*0.2,0.1)</f>
        <v>351</v>
      </c>
      <c r="C1753">
        <f>ROUNDUP(Commercial_Industrial_Requirements[[#This Row],['# EV Capable Spaces]]*0.25,0.1)</f>
        <v>88</v>
      </c>
      <c r="E1753">
        <v>1751</v>
      </c>
      <c r="F1753">
        <f t="shared" si="169"/>
        <v>176</v>
      </c>
      <c r="G1753">
        <f t="shared" si="170"/>
        <v>438</v>
      </c>
      <c r="H1753">
        <v>0</v>
      </c>
      <c r="J1753">
        <v>1751</v>
      </c>
      <c r="K1753">
        <f t="shared" si="171"/>
        <v>176</v>
      </c>
      <c r="L1753">
        <f t="shared" si="172"/>
        <v>438</v>
      </c>
      <c r="M1753">
        <f t="shared" si="173"/>
        <v>88</v>
      </c>
      <c r="O1753" s="278">
        <v>1751</v>
      </c>
      <c r="P1753" s="278">
        <v>0</v>
      </c>
      <c r="Q1753" s="278">
        <f t="shared" si="174"/>
        <v>1751</v>
      </c>
      <c r="R1753" s="279">
        <v>0</v>
      </c>
    </row>
    <row r="1754" spans="1:18" x14ac:dyDescent="0.25">
      <c r="A1754">
        <v>1752</v>
      </c>
      <c r="B1754">
        <f>ROUNDUP(Commercial_Industrial_Requirements[[#This Row],[Total Parking Spaces]]*0.2,0.1)</f>
        <v>351</v>
      </c>
      <c r="C1754">
        <f>ROUNDUP(Commercial_Industrial_Requirements[[#This Row],['# EV Capable Spaces]]*0.25,0.1)</f>
        <v>88</v>
      </c>
      <c r="E1754">
        <v>1752</v>
      </c>
      <c r="F1754">
        <f t="shared" si="169"/>
        <v>176</v>
      </c>
      <c r="G1754">
        <f t="shared" si="170"/>
        <v>438</v>
      </c>
      <c r="H1754">
        <v>0</v>
      </c>
      <c r="J1754">
        <v>1752</v>
      </c>
      <c r="K1754">
        <f t="shared" si="171"/>
        <v>176</v>
      </c>
      <c r="L1754">
        <f t="shared" si="172"/>
        <v>438</v>
      </c>
      <c r="M1754">
        <f t="shared" si="173"/>
        <v>88</v>
      </c>
      <c r="O1754" s="278">
        <v>1752</v>
      </c>
      <c r="P1754" s="278">
        <v>0</v>
      </c>
      <c r="Q1754" s="278">
        <f t="shared" si="174"/>
        <v>1752</v>
      </c>
      <c r="R1754" s="279">
        <v>0</v>
      </c>
    </row>
    <row r="1755" spans="1:18" x14ac:dyDescent="0.25">
      <c r="A1755">
        <v>1753</v>
      </c>
      <c r="B1755">
        <f>ROUNDUP(Commercial_Industrial_Requirements[[#This Row],[Total Parking Spaces]]*0.2,0.1)</f>
        <v>351</v>
      </c>
      <c r="C1755">
        <f>ROUNDUP(Commercial_Industrial_Requirements[[#This Row],['# EV Capable Spaces]]*0.25,0.1)</f>
        <v>88</v>
      </c>
      <c r="E1755">
        <v>1753</v>
      </c>
      <c r="F1755">
        <f t="shared" si="169"/>
        <v>176</v>
      </c>
      <c r="G1755">
        <f t="shared" si="170"/>
        <v>439</v>
      </c>
      <c r="H1755">
        <v>0</v>
      </c>
      <c r="J1755">
        <v>1753</v>
      </c>
      <c r="K1755">
        <f t="shared" si="171"/>
        <v>176</v>
      </c>
      <c r="L1755">
        <f t="shared" si="172"/>
        <v>439</v>
      </c>
      <c r="M1755">
        <f t="shared" si="173"/>
        <v>88</v>
      </c>
      <c r="O1755" s="278">
        <v>1753</v>
      </c>
      <c r="P1755" s="278">
        <v>0</v>
      </c>
      <c r="Q1755" s="278">
        <f t="shared" si="174"/>
        <v>1753</v>
      </c>
      <c r="R1755" s="279">
        <v>0</v>
      </c>
    </row>
    <row r="1756" spans="1:18" x14ac:dyDescent="0.25">
      <c r="A1756">
        <v>1754</v>
      </c>
      <c r="B1756">
        <f>ROUNDUP(Commercial_Industrial_Requirements[[#This Row],[Total Parking Spaces]]*0.2,0.1)</f>
        <v>351</v>
      </c>
      <c r="C1756">
        <f>ROUNDUP(Commercial_Industrial_Requirements[[#This Row],['# EV Capable Spaces]]*0.25,0.1)</f>
        <v>88</v>
      </c>
      <c r="E1756">
        <v>1754</v>
      </c>
      <c r="F1756">
        <f t="shared" si="169"/>
        <v>176</v>
      </c>
      <c r="G1756">
        <f t="shared" si="170"/>
        <v>439</v>
      </c>
      <c r="H1756">
        <v>0</v>
      </c>
      <c r="J1756">
        <v>1754</v>
      </c>
      <c r="K1756">
        <f t="shared" si="171"/>
        <v>176</v>
      </c>
      <c r="L1756">
        <f t="shared" si="172"/>
        <v>439</v>
      </c>
      <c r="M1756">
        <f t="shared" si="173"/>
        <v>88</v>
      </c>
      <c r="O1756" s="278">
        <v>1754</v>
      </c>
      <c r="P1756" s="278">
        <v>0</v>
      </c>
      <c r="Q1756" s="278">
        <f t="shared" si="174"/>
        <v>1754</v>
      </c>
      <c r="R1756" s="279">
        <v>0</v>
      </c>
    </row>
    <row r="1757" spans="1:18" x14ac:dyDescent="0.25">
      <c r="A1757">
        <v>1755</v>
      </c>
      <c r="B1757">
        <f>ROUNDUP(Commercial_Industrial_Requirements[[#This Row],[Total Parking Spaces]]*0.2,0.1)</f>
        <v>351</v>
      </c>
      <c r="C1757">
        <f>ROUNDUP(Commercial_Industrial_Requirements[[#This Row],['# EV Capable Spaces]]*0.25,0.1)</f>
        <v>88</v>
      </c>
      <c r="E1757">
        <v>1755</v>
      </c>
      <c r="F1757">
        <f t="shared" si="169"/>
        <v>176</v>
      </c>
      <c r="G1757">
        <f t="shared" si="170"/>
        <v>439</v>
      </c>
      <c r="H1757">
        <v>0</v>
      </c>
      <c r="J1757">
        <v>1755</v>
      </c>
      <c r="K1757">
        <f t="shared" si="171"/>
        <v>176</v>
      </c>
      <c r="L1757">
        <f t="shared" si="172"/>
        <v>439</v>
      </c>
      <c r="M1757">
        <f t="shared" si="173"/>
        <v>88</v>
      </c>
      <c r="O1757" s="278">
        <v>1755</v>
      </c>
      <c r="P1757" s="278">
        <v>0</v>
      </c>
      <c r="Q1757" s="278">
        <f t="shared" si="174"/>
        <v>1755</v>
      </c>
      <c r="R1757" s="279">
        <v>0</v>
      </c>
    </row>
    <row r="1758" spans="1:18" x14ac:dyDescent="0.25">
      <c r="A1758">
        <v>1756</v>
      </c>
      <c r="B1758">
        <f>ROUNDUP(Commercial_Industrial_Requirements[[#This Row],[Total Parking Spaces]]*0.2,0.1)</f>
        <v>352</v>
      </c>
      <c r="C1758">
        <f>ROUNDUP(Commercial_Industrial_Requirements[[#This Row],['# EV Capable Spaces]]*0.25,0.1)</f>
        <v>88</v>
      </c>
      <c r="E1758">
        <v>1756</v>
      </c>
      <c r="F1758">
        <f t="shared" si="169"/>
        <v>176</v>
      </c>
      <c r="G1758">
        <f t="shared" si="170"/>
        <v>439</v>
      </c>
      <c r="H1758">
        <v>0</v>
      </c>
      <c r="J1758">
        <v>1756</v>
      </c>
      <c r="K1758">
        <f t="shared" si="171"/>
        <v>176</v>
      </c>
      <c r="L1758">
        <f t="shared" si="172"/>
        <v>439</v>
      </c>
      <c r="M1758">
        <f t="shared" si="173"/>
        <v>88</v>
      </c>
      <c r="O1758" s="278">
        <v>1756</v>
      </c>
      <c r="P1758" s="278">
        <v>0</v>
      </c>
      <c r="Q1758" s="278">
        <f t="shared" si="174"/>
        <v>1756</v>
      </c>
      <c r="R1758" s="279">
        <v>0</v>
      </c>
    </row>
    <row r="1759" spans="1:18" x14ac:dyDescent="0.25">
      <c r="A1759">
        <v>1757</v>
      </c>
      <c r="B1759">
        <f>ROUNDUP(Commercial_Industrial_Requirements[[#This Row],[Total Parking Spaces]]*0.2,0.1)</f>
        <v>352</v>
      </c>
      <c r="C1759">
        <f>ROUNDUP(Commercial_Industrial_Requirements[[#This Row],['# EV Capable Spaces]]*0.25,0.1)</f>
        <v>88</v>
      </c>
      <c r="E1759">
        <v>1757</v>
      </c>
      <c r="F1759">
        <f t="shared" si="169"/>
        <v>176</v>
      </c>
      <c r="G1759">
        <f t="shared" si="170"/>
        <v>440</v>
      </c>
      <c r="H1759">
        <v>0</v>
      </c>
      <c r="J1759">
        <v>1757</v>
      </c>
      <c r="K1759">
        <f t="shared" si="171"/>
        <v>176</v>
      </c>
      <c r="L1759">
        <f t="shared" si="172"/>
        <v>440</v>
      </c>
      <c r="M1759">
        <f t="shared" si="173"/>
        <v>88</v>
      </c>
      <c r="O1759" s="278">
        <v>1757</v>
      </c>
      <c r="P1759" s="278">
        <v>0</v>
      </c>
      <c r="Q1759" s="278">
        <f t="shared" si="174"/>
        <v>1757</v>
      </c>
      <c r="R1759" s="279">
        <v>0</v>
      </c>
    </row>
    <row r="1760" spans="1:18" x14ac:dyDescent="0.25">
      <c r="A1760">
        <v>1758</v>
      </c>
      <c r="B1760">
        <f>ROUNDUP(Commercial_Industrial_Requirements[[#This Row],[Total Parking Spaces]]*0.2,0.1)</f>
        <v>352</v>
      </c>
      <c r="C1760">
        <f>ROUNDUP(Commercial_Industrial_Requirements[[#This Row],['# EV Capable Spaces]]*0.25,0.1)</f>
        <v>88</v>
      </c>
      <c r="E1760">
        <v>1758</v>
      </c>
      <c r="F1760">
        <f t="shared" si="169"/>
        <v>176</v>
      </c>
      <c r="G1760">
        <f t="shared" si="170"/>
        <v>440</v>
      </c>
      <c r="H1760">
        <v>0</v>
      </c>
      <c r="J1760">
        <v>1758</v>
      </c>
      <c r="K1760">
        <f t="shared" si="171"/>
        <v>176</v>
      </c>
      <c r="L1760">
        <f t="shared" si="172"/>
        <v>440</v>
      </c>
      <c r="M1760">
        <f t="shared" si="173"/>
        <v>88</v>
      </c>
      <c r="O1760" s="278">
        <v>1758</v>
      </c>
      <c r="P1760" s="278">
        <v>0</v>
      </c>
      <c r="Q1760" s="278">
        <f t="shared" si="174"/>
        <v>1758</v>
      </c>
      <c r="R1760" s="279">
        <v>0</v>
      </c>
    </row>
    <row r="1761" spans="1:18" x14ac:dyDescent="0.25">
      <c r="A1761">
        <v>1759</v>
      </c>
      <c r="B1761">
        <f>ROUNDUP(Commercial_Industrial_Requirements[[#This Row],[Total Parking Spaces]]*0.2,0.1)</f>
        <v>352</v>
      </c>
      <c r="C1761">
        <f>ROUNDUP(Commercial_Industrial_Requirements[[#This Row],['# EV Capable Spaces]]*0.25,0.1)</f>
        <v>88</v>
      </c>
      <c r="E1761">
        <v>1759</v>
      </c>
      <c r="F1761">
        <f t="shared" si="169"/>
        <v>176</v>
      </c>
      <c r="G1761">
        <f t="shared" si="170"/>
        <v>440</v>
      </c>
      <c r="H1761">
        <v>0</v>
      </c>
      <c r="J1761">
        <v>1759</v>
      </c>
      <c r="K1761">
        <f t="shared" si="171"/>
        <v>176</v>
      </c>
      <c r="L1761">
        <f t="shared" si="172"/>
        <v>440</v>
      </c>
      <c r="M1761">
        <f t="shared" si="173"/>
        <v>88</v>
      </c>
      <c r="O1761" s="278">
        <v>1759</v>
      </c>
      <c r="P1761" s="278">
        <v>0</v>
      </c>
      <c r="Q1761" s="278">
        <f t="shared" si="174"/>
        <v>1759</v>
      </c>
      <c r="R1761" s="279">
        <v>0</v>
      </c>
    </row>
    <row r="1762" spans="1:18" x14ac:dyDescent="0.25">
      <c r="A1762">
        <v>1760</v>
      </c>
      <c r="B1762">
        <f>ROUNDUP(Commercial_Industrial_Requirements[[#This Row],[Total Parking Spaces]]*0.2,0.1)</f>
        <v>352</v>
      </c>
      <c r="C1762">
        <f>ROUNDUP(Commercial_Industrial_Requirements[[#This Row],['# EV Capable Spaces]]*0.25,0.1)</f>
        <v>88</v>
      </c>
      <c r="E1762">
        <v>1760</v>
      </c>
      <c r="F1762">
        <f t="shared" si="169"/>
        <v>176</v>
      </c>
      <c r="G1762">
        <f t="shared" si="170"/>
        <v>440</v>
      </c>
      <c r="H1762">
        <v>0</v>
      </c>
      <c r="J1762">
        <v>1760</v>
      </c>
      <c r="K1762">
        <f t="shared" si="171"/>
        <v>176</v>
      </c>
      <c r="L1762">
        <f t="shared" si="172"/>
        <v>440</v>
      </c>
      <c r="M1762">
        <f t="shared" si="173"/>
        <v>88</v>
      </c>
      <c r="O1762" s="278">
        <v>1760</v>
      </c>
      <c r="P1762" s="278">
        <v>0</v>
      </c>
      <c r="Q1762" s="278">
        <f t="shared" si="174"/>
        <v>1760</v>
      </c>
      <c r="R1762" s="279">
        <v>0</v>
      </c>
    </row>
    <row r="1763" spans="1:18" x14ac:dyDescent="0.25">
      <c r="A1763">
        <v>1761</v>
      </c>
      <c r="B1763">
        <f>ROUNDUP(Commercial_Industrial_Requirements[[#This Row],[Total Parking Spaces]]*0.2,0.1)</f>
        <v>353</v>
      </c>
      <c r="C1763">
        <f>ROUNDUP(Commercial_Industrial_Requirements[[#This Row],['# EV Capable Spaces]]*0.25,0.1)</f>
        <v>89</v>
      </c>
      <c r="E1763">
        <v>1761</v>
      </c>
      <c r="F1763">
        <f t="shared" si="169"/>
        <v>177</v>
      </c>
      <c r="G1763">
        <f t="shared" si="170"/>
        <v>441</v>
      </c>
      <c r="H1763">
        <v>0</v>
      </c>
      <c r="J1763">
        <v>1761</v>
      </c>
      <c r="K1763">
        <f t="shared" si="171"/>
        <v>177</v>
      </c>
      <c r="L1763">
        <f t="shared" si="172"/>
        <v>441</v>
      </c>
      <c r="M1763">
        <f t="shared" si="173"/>
        <v>89</v>
      </c>
      <c r="O1763" s="278">
        <v>1761</v>
      </c>
      <c r="P1763" s="278">
        <v>0</v>
      </c>
      <c r="Q1763" s="278">
        <f t="shared" si="174"/>
        <v>1761</v>
      </c>
      <c r="R1763" s="279">
        <v>0</v>
      </c>
    </row>
    <row r="1764" spans="1:18" x14ac:dyDescent="0.25">
      <c r="A1764">
        <v>1762</v>
      </c>
      <c r="B1764">
        <f>ROUNDUP(Commercial_Industrial_Requirements[[#This Row],[Total Parking Spaces]]*0.2,0.1)</f>
        <v>353</v>
      </c>
      <c r="C1764">
        <f>ROUNDUP(Commercial_Industrial_Requirements[[#This Row],['# EV Capable Spaces]]*0.25,0.1)</f>
        <v>89</v>
      </c>
      <c r="E1764">
        <v>1762</v>
      </c>
      <c r="F1764">
        <f t="shared" si="169"/>
        <v>177</v>
      </c>
      <c r="G1764">
        <f t="shared" si="170"/>
        <v>441</v>
      </c>
      <c r="H1764">
        <v>0</v>
      </c>
      <c r="J1764">
        <v>1762</v>
      </c>
      <c r="K1764">
        <f t="shared" si="171"/>
        <v>177</v>
      </c>
      <c r="L1764">
        <f t="shared" si="172"/>
        <v>441</v>
      </c>
      <c r="M1764">
        <f t="shared" si="173"/>
        <v>89</v>
      </c>
      <c r="O1764" s="278">
        <v>1762</v>
      </c>
      <c r="P1764" s="278">
        <v>0</v>
      </c>
      <c r="Q1764" s="278">
        <f t="shared" si="174"/>
        <v>1762</v>
      </c>
      <c r="R1764" s="279">
        <v>0</v>
      </c>
    </row>
    <row r="1765" spans="1:18" x14ac:dyDescent="0.25">
      <c r="A1765">
        <v>1763</v>
      </c>
      <c r="B1765">
        <f>ROUNDUP(Commercial_Industrial_Requirements[[#This Row],[Total Parking Spaces]]*0.2,0.1)</f>
        <v>353</v>
      </c>
      <c r="C1765">
        <f>ROUNDUP(Commercial_Industrial_Requirements[[#This Row],['# EV Capable Spaces]]*0.25,0.1)</f>
        <v>89</v>
      </c>
      <c r="E1765">
        <v>1763</v>
      </c>
      <c r="F1765">
        <f t="shared" si="169"/>
        <v>177</v>
      </c>
      <c r="G1765">
        <f t="shared" si="170"/>
        <v>441</v>
      </c>
      <c r="H1765">
        <v>0</v>
      </c>
      <c r="J1765">
        <v>1763</v>
      </c>
      <c r="K1765">
        <f t="shared" si="171"/>
        <v>177</v>
      </c>
      <c r="L1765">
        <f t="shared" si="172"/>
        <v>441</v>
      </c>
      <c r="M1765">
        <f t="shared" si="173"/>
        <v>89</v>
      </c>
      <c r="O1765" s="278">
        <v>1763</v>
      </c>
      <c r="P1765" s="278">
        <v>0</v>
      </c>
      <c r="Q1765" s="278">
        <f t="shared" si="174"/>
        <v>1763</v>
      </c>
      <c r="R1765" s="279">
        <v>0</v>
      </c>
    </row>
    <row r="1766" spans="1:18" x14ac:dyDescent="0.25">
      <c r="A1766">
        <v>1764</v>
      </c>
      <c r="B1766">
        <f>ROUNDUP(Commercial_Industrial_Requirements[[#This Row],[Total Parking Spaces]]*0.2,0.1)</f>
        <v>353</v>
      </c>
      <c r="C1766">
        <f>ROUNDUP(Commercial_Industrial_Requirements[[#This Row],['# EV Capable Spaces]]*0.25,0.1)</f>
        <v>89</v>
      </c>
      <c r="E1766">
        <v>1764</v>
      </c>
      <c r="F1766">
        <f t="shared" si="169"/>
        <v>177</v>
      </c>
      <c r="G1766">
        <f t="shared" si="170"/>
        <v>441</v>
      </c>
      <c r="H1766">
        <v>0</v>
      </c>
      <c r="J1766">
        <v>1764</v>
      </c>
      <c r="K1766">
        <f t="shared" si="171"/>
        <v>177</v>
      </c>
      <c r="L1766">
        <f t="shared" si="172"/>
        <v>441</v>
      </c>
      <c r="M1766">
        <f t="shared" si="173"/>
        <v>89</v>
      </c>
      <c r="O1766" s="278">
        <v>1764</v>
      </c>
      <c r="P1766" s="278">
        <v>0</v>
      </c>
      <c r="Q1766" s="278">
        <f t="shared" si="174"/>
        <v>1764</v>
      </c>
      <c r="R1766" s="279">
        <v>0</v>
      </c>
    </row>
    <row r="1767" spans="1:18" x14ac:dyDescent="0.25">
      <c r="A1767">
        <v>1765</v>
      </c>
      <c r="B1767">
        <f>ROUNDUP(Commercial_Industrial_Requirements[[#This Row],[Total Parking Spaces]]*0.2,0.1)</f>
        <v>353</v>
      </c>
      <c r="C1767">
        <f>ROUNDUP(Commercial_Industrial_Requirements[[#This Row],['# EV Capable Spaces]]*0.25,0.1)</f>
        <v>89</v>
      </c>
      <c r="E1767">
        <v>1765</v>
      </c>
      <c r="F1767">
        <f t="shared" si="169"/>
        <v>177</v>
      </c>
      <c r="G1767">
        <f t="shared" si="170"/>
        <v>442</v>
      </c>
      <c r="H1767">
        <v>0</v>
      </c>
      <c r="J1767">
        <v>1765</v>
      </c>
      <c r="K1767">
        <f t="shared" si="171"/>
        <v>177</v>
      </c>
      <c r="L1767">
        <f t="shared" si="172"/>
        <v>442</v>
      </c>
      <c r="M1767">
        <f t="shared" si="173"/>
        <v>89</v>
      </c>
      <c r="O1767" s="278">
        <v>1765</v>
      </c>
      <c r="P1767" s="278">
        <v>0</v>
      </c>
      <c r="Q1767" s="278">
        <f t="shared" si="174"/>
        <v>1765</v>
      </c>
      <c r="R1767" s="279">
        <v>0</v>
      </c>
    </row>
    <row r="1768" spans="1:18" x14ac:dyDescent="0.25">
      <c r="A1768">
        <v>1766</v>
      </c>
      <c r="B1768">
        <f>ROUNDUP(Commercial_Industrial_Requirements[[#This Row],[Total Parking Spaces]]*0.2,0.1)</f>
        <v>354</v>
      </c>
      <c r="C1768">
        <f>ROUNDUP(Commercial_Industrial_Requirements[[#This Row],['# EV Capable Spaces]]*0.25,0.1)</f>
        <v>89</v>
      </c>
      <c r="E1768">
        <v>1766</v>
      </c>
      <c r="F1768">
        <f t="shared" si="169"/>
        <v>177</v>
      </c>
      <c r="G1768">
        <f t="shared" si="170"/>
        <v>442</v>
      </c>
      <c r="H1768">
        <v>0</v>
      </c>
      <c r="J1768">
        <v>1766</v>
      </c>
      <c r="K1768">
        <f t="shared" si="171"/>
        <v>177</v>
      </c>
      <c r="L1768">
        <f t="shared" si="172"/>
        <v>442</v>
      </c>
      <c r="M1768">
        <f t="shared" si="173"/>
        <v>89</v>
      </c>
      <c r="O1768" s="278">
        <v>1766</v>
      </c>
      <c r="P1768" s="278">
        <v>0</v>
      </c>
      <c r="Q1768" s="278">
        <f t="shared" si="174"/>
        <v>1766</v>
      </c>
      <c r="R1768" s="279">
        <v>0</v>
      </c>
    </row>
    <row r="1769" spans="1:18" x14ac:dyDescent="0.25">
      <c r="A1769">
        <v>1767</v>
      </c>
      <c r="B1769">
        <f>ROUNDUP(Commercial_Industrial_Requirements[[#This Row],[Total Parking Spaces]]*0.2,0.1)</f>
        <v>354</v>
      </c>
      <c r="C1769">
        <f>ROUNDUP(Commercial_Industrial_Requirements[[#This Row],['# EV Capable Spaces]]*0.25,0.1)</f>
        <v>89</v>
      </c>
      <c r="E1769">
        <v>1767</v>
      </c>
      <c r="F1769">
        <f t="shared" si="169"/>
        <v>177</v>
      </c>
      <c r="G1769">
        <f t="shared" si="170"/>
        <v>442</v>
      </c>
      <c r="H1769">
        <v>0</v>
      </c>
      <c r="J1769">
        <v>1767</v>
      </c>
      <c r="K1769">
        <f t="shared" si="171"/>
        <v>177</v>
      </c>
      <c r="L1769">
        <f t="shared" si="172"/>
        <v>442</v>
      </c>
      <c r="M1769">
        <f t="shared" si="173"/>
        <v>89</v>
      </c>
      <c r="O1769" s="278">
        <v>1767</v>
      </c>
      <c r="P1769" s="278">
        <v>0</v>
      </c>
      <c r="Q1769" s="278">
        <f t="shared" si="174"/>
        <v>1767</v>
      </c>
      <c r="R1769" s="279">
        <v>0</v>
      </c>
    </row>
    <row r="1770" spans="1:18" x14ac:dyDescent="0.25">
      <c r="A1770">
        <v>1768</v>
      </c>
      <c r="B1770">
        <f>ROUNDUP(Commercial_Industrial_Requirements[[#This Row],[Total Parking Spaces]]*0.2,0.1)</f>
        <v>354</v>
      </c>
      <c r="C1770">
        <f>ROUNDUP(Commercial_Industrial_Requirements[[#This Row],['# EV Capable Spaces]]*0.25,0.1)</f>
        <v>89</v>
      </c>
      <c r="E1770">
        <v>1768</v>
      </c>
      <c r="F1770">
        <f t="shared" si="169"/>
        <v>177</v>
      </c>
      <c r="G1770">
        <f t="shared" si="170"/>
        <v>442</v>
      </c>
      <c r="H1770">
        <v>0</v>
      </c>
      <c r="J1770">
        <v>1768</v>
      </c>
      <c r="K1770">
        <f t="shared" si="171"/>
        <v>177</v>
      </c>
      <c r="L1770">
        <f t="shared" si="172"/>
        <v>442</v>
      </c>
      <c r="M1770">
        <f t="shared" si="173"/>
        <v>89</v>
      </c>
      <c r="O1770" s="278">
        <v>1768</v>
      </c>
      <c r="P1770" s="278">
        <v>0</v>
      </c>
      <c r="Q1770" s="278">
        <f t="shared" si="174"/>
        <v>1768</v>
      </c>
      <c r="R1770" s="279">
        <v>0</v>
      </c>
    </row>
    <row r="1771" spans="1:18" x14ac:dyDescent="0.25">
      <c r="A1771">
        <v>1769</v>
      </c>
      <c r="B1771">
        <f>ROUNDUP(Commercial_Industrial_Requirements[[#This Row],[Total Parking Spaces]]*0.2,0.1)</f>
        <v>354</v>
      </c>
      <c r="C1771">
        <f>ROUNDUP(Commercial_Industrial_Requirements[[#This Row],['# EV Capable Spaces]]*0.25,0.1)</f>
        <v>89</v>
      </c>
      <c r="E1771">
        <v>1769</v>
      </c>
      <c r="F1771">
        <f t="shared" si="169"/>
        <v>177</v>
      </c>
      <c r="G1771">
        <f t="shared" si="170"/>
        <v>443</v>
      </c>
      <c r="H1771">
        <v>0</v>
      </c>
      <c r="J1771">
        <v>1769</v>
      </c>
      <c r="K1771">
        <f t="shared" si="171"/>
        <v>177</v>
      </c>
      <c r="L1771">
        <f t="shared" si="172"/>
        <v>443</v>
      </c>
      <c r="M1771">
        <f t="shared" si="173"/>
        <v>89</v>
      </c>
      <c r="O1771" s="278">
        <v>1769</v>
      </c>
      <c r="P1771" s="278">
        <v>0</v>
      </c>
      <c r="Q1771" s="278">
        <f t="shared" si="174"/>
        <v>1769</v>
      </c>
      <c r="R1771" s="279">
        <v>0</v>
      </c>
    </row>
    <row r="1772" spans="1:18" x14ac:dyDescent="0.25">
      <c r="A1772">
        <v>1770</v>
      </c>
      <c r="B1772">
        <f>ROUNDUP(Commercial_Industrial_Requirements[[#This Row],[Total Parking Spaces]]*0.2,0.1)</f>
        <v>354</v>
      </c>
      <c r="C1772">
        <f>ROUNDUP(Commercial_Industrial_Requirements[[#This Row],['# EV Capable Spaces]]*0.25,0.1)</f>
        <v>89</v>
      </c>
      <c r="E1772">
        <v>1770</v>
      </c>
      <c r="F1772">
        <f t="shared" si="169"/>
        <v>177</v>
      </c>
      <c r="G1772">
        <f t="shared" si="170"/>
        <v>443</v>
      </c>
      <c r="H1772">
        <v>0</v>
      </c>
      <c r="J1772">
        <v>1770</v>
      </c>
      <c r="K1772">
        <f t="shared" si="171"/>
        <v>177</v>
      </c>
      <c r="L1772">
        <f t="shared" si="172"/>
        <v>443</v>
      </c>
      <c r="M1772">
        <f t="shared" si="173"/>
        <v>89</v>
      </c>
      <c r="O1772" s="278">
        <v>1770</v>
      </c>
      <c r="P1772" s="278">
        <v>0</v>
      </c>
      <c r="Q1772" s="278">
        <f t="shared" si="174"/>
        <v>1770</v>
      </c>
      <c r="R1772" s="279">
        <v>0</v>
      </c>
    </row>
    <row r="1773" spans="1:18" x14ac:dyDescent="0.25">
      <c r="A1773">
        <v>1771</v>
      </c>
      <c r="B1773">
        <f>ROUNDUP(Commercial_Industrial_Requirements[[#This Row],[Total Parking Spaces]]*0.2,0.1)</f>
        <v>355</v>
      </c>
      <c r="C1773">
        <f>ROUNDUP(Commercial_Industrial_Requirements[[#This Row],['# EV Capable Spaces]]*0.25,0.1)</f>
        <v>89</v>
      </c>
      <c r="E1773">
        <v>1771</v>
      </c>
      <c r="F1773">
        <f t="shared" ref="F1773:F1836" si="175">ROUNDUP(E1773*0.1,0.1)</f>
        <v>178</v>
      </c>
      <c r="G1773">
        <f t="shared" ref="G1773:G1836" si="176">ROUNDUP(E1773*0.25,0.1)</f>
        <v>443</v>
      </c>
      <c r="H1773">
        <v>0</v>
      </c>
      <c r="J1773">
        <v>1771</v>
      </c>
      <c r="K1773">
        <f t="shared" si="171"/>
        <v>178</v>
      </c>
      <c r="L1773">
        <f t="shared" si="172"/>
        <v>443</v>
      </c>
      <c r="M1773">
        <f t="shared" si="173"/>
        <v>89</v>
      </c>
      <c r="O1773" s="278">
        <v>1771</v>
      </c>
      <c r="P1773" s="278">
        <v>0</v>
      </c>
      <c r="Q1773" s="278">
        <f t="shared" si="174"/>
        <v>1771</v>
      </c>
      <c r="R1773" s="279">
        <v>0</v>
      </c>
    </row>
    <row r="1774" spans="1:18" x14ac:dyDescent="0.25">
      <c r="A1774">
        <v>1772</v>
      </c>
      <c r="B1774">
        <f>ROUNDUP(Commercial_Industrial_Requirements[[#This Row],[Total Parking Spaces]]*0.2,0.1)</f>
        <v>355</v>
      </c>
      <c r="C1774">
        <f>ROUNDUP(Commercial_Industrial_Requirements[[#This Row],['# EV Capable Spaces]]*0.25,0.1)</f>
        <v>89</v>
      </c>
      <c r="E1774">
        <v>1772</v>
      </c>
      <c r="F1774">
        <f t="shared" si="175"/>
        <v>178</v>
      </c>
      <c r="G1774">
        <f t="shared" si="176"/>
        <v>443</v>
      </c>
      <c r="H1774">
        <v>0</v>
      </c>
      <c r="J1774">
        <v>1772</v>
      </c>
      <c r="K1774">
        <f t="shared" si="171"/>
        <v>178</v>
      </c>
      <c r="L1774">
        <f t="shared" si="172"/>
        <v>443</v>
      </c>
      <c r="M1774">
        <f t="shared" si="173"/>
        <v>89</v>
      </c>
      <c r="O1774" s="278">
        <v>1772</v>
      </c>
      <c r="P1774" s="278">
        <v>0</v>
      </c>
      <c r="Q1774" s="278">
        <f t="shared" si="174"/>
        <v>1772</v>
      </c>
      <c r="R1774" s="279">
        <v>0</v>
      </c>
    </row>
    <row r="1775" spans="1:18" x14ac:dyDescent="0.25">
      <c r="A1775">
        <v>1773</v>
      </c>
      <c r="B1775">
        <f>ROUNDUP(Commercial_Industrial_Requirements[[#This Row],[Total Parking Spaces]]*0.2,0.1)</f>
        <v>355</v>
      </c>
      <c r="C1775">
        <f>ROUNDUP(Commercial_Industrial_Requirements[[#This Row],['# EV Capable Spaces]]*0.25,0.1)</f>
        <v>89</v>
      </c>
      <c r="E1775">
        <v>1773</v>
      </c>
      <c r="F1775">
        <f t="shared" si="175"/>
        <v>178</v>
      </c>
      <c r="G1775">
        <f t="shared" si="176"/>
        <v>444</v>
      </c>
      <c r="H1775">
        <v>0</v>
      </c>
      <c r="J1775">
        <v>1773</v>
      </c>
      <c r="K1775">
        <f t="shared" si="171"/>
        <v>178</v>
      </c>
      <c r="L1775">
        <f t="shared" si="172"/>
        <v>444</v>
      </c>
      <c r="M1775">
        <f t="shared" si="173"/>
        <v>89</v>
      </c>
      <c r="O1775" s="278">
        <v>1773</v>
      </c>
      <c r="P1775" s="278">
        <v>0</v>
      </c>
      <c r="Q1775" s="278">
        <f t="shared" si="174"/>
        <v>1773</v>
      </c>
      <c r="R1775" s="279">
        <v>0</v>
      </c>
    </row>
    <row r="1776" spans="1:18" x14ac:dyDescent="0.25">
      <c r="A1776">
        <v>1774</v>
      </c>
      <c r="B1776">
        <f>ROUNDUP(Commercial_Industrial_Requirements[[#This Row],[Total Parking Spaces]]*0.2,0.1)</f>
        <v>355</v>
      </c>
      <c r="C1776">
        <f>ROUNDUP(Commercial_Industrial_Requirements[[#This Row],['# EV Capable Spaces]]*0.25,0.1)</f>
        <v>89</v>
      </c>
      <c r="E1776">
        <v>1774</v>
      </c>
      <c r="F1776">
        <f t="shared" si="175"/>
        <v>178</v>
      </c>
      <c r="G1776">
        <f t="shared" si="176"/>
        <v>444</v>
      </c>
      <c r="H1776">
        <v>0</v>
      </c>
      <c r="J1776">
        <v>1774</v>
      </c>
      <c r="K1776">
        <f t="shared" si="171"/>
        <v>178</v>
      </c>
      <c r="L1776">
        <f t="shared" si="172"/>
        <v>444</v>
      </c>
      <c r="M1776">
        <f t="shared" si="173"/>
        <v>89</v>
      </c>
      <c r="O1776" s="278">
        <v>1774</v>
      </c>
      <c r="P1776" s="278">
        <v>0</v>
      </c>
      <c r="Q1776" s="278">
        <f t="shared" si="174"/>
        <v>1774</v>
      </c>
      <c r="R1776" s="279">
        <v>0</v>
      </c>
    </row>
    <row r="1777" spans="1:18" x14ac:dyDescent="0.25">
      <c r="A1777">
        <v>1775</v>
      </c>
      <c r="B1777">
        <f>ROUNDUP(Commercial_Industrial_Requirements[[#This Row],[Total Parking Spaces]]*0.2,0.1)</f>
        <v>355</v>
      </c>
      <c r="C1777">
        <f>ROUNDUP(Commercial_Industrial_Requirements[[#This Row],['# EV Capable Spaces]]*0.25,0.1)</f>
        <v>89</v>
      </c>
      <c r="E1777">
        <v>1775</v>
      </c>
      <c r="F1777">
        <f t="shared" si="175"/>
        <v>178</v>
      </c>
      <c r="G1777">
        <f t="shared" si="176"/>
        <v>444</v>
      </c>
      <c r="H1777">
        <v>0</v>
      </c>
      <c r="J1777">
        <v>1775</v>
      </c>
      <c r="K1777">
        <f t="shared" si="171"/>
        <v>178</v>
      </c>
      <c r="L1777">
        <f t="shared" si="172"/>
        <v>444</v>
      </c>
      <c r="M1777">
        <f t="shared" si="173"/>
        <v>89</v>
      </c>
      <c r="O1777" s="278">
        <v>1775</v>
      </c>
      <c r="P1777" s="278">
        <v>0</v>
      </c>
      <c r="Q1777" s="278">
        <f t="shared" si="174"/>
        <v>1775</v>
      </c>
      <c r="R1777" s="279">
        <v>0</v>
      </c>
    </row>
    <row r="1778" spans="1:18" x14ac:dyDescent="0.25">
      <c r="A1778">
        <v>1776</v>
      </c>
      <c r="B1778">
        <f>ROUNDUP(Commercial_Industrial_Requirements[[#This Row],[Total Parking Spaces]]*0.2,0.1)</f>
        <v>356</v>
      </c>
      <c r="C1778">
        <f>ROUNDUP(Commercial_Industrial_Requirements[[#This Row],['# EV Capable Spaces]]*0.25,0.1)</f>
        <v>89</v>
      </c>
      <c r="E1778">
        <v>1776</v>
      </c>
      <c r="F1778">
        <f t="shared" si="175"/>
        <v>178</v>
      </c>
      <c r="G1778">
        <f t="shared" si="176"/>
        <v>444</v>
      </c>
      <c r="H1778">
        <v>0</v>
      </c>
      <c r="J1778">
        <v>1776</v>
      </c>
      <c r="K1778">
        <f t="shared" si="171"/>
        <v>178</v>
      </c>
      <c r="L1778">
        <f t="shared" si="172"/>
        <v>444</v>
      </c>
      <c r="M1778">
        <f t="shared" si="173"/>
        <v>89</v>
      </c>
      <c r="O1778" s="278">
        <v>1776</v>
      </c>
      <c r="P1778" s="278">
        <v>0</v>
      </c>
      <c r="Q1778" s="278">
        <f t="shared" si="174"/>
        <v>1776</v>
      </c>
      <c r="R1778" s="279">
        <v>0</v>
      </c>
    </row>
    <row r="1779" spans="1:18" x14ac:dyDescent="0.25">
      <c r="A1779">
        <v>1777</v>
      </c>
      <c r="B1779">
        <f>ROUNDUP(Commercial_Industrial_Requirements[[#This Row],[Total Parking Spaces]]*0.2,0.1)</f>
        <v>356</v>
      </c>
      <c r="C1779">
        <f>ROUNDUP(Commercial_Industrial_Requirements[[#This Row],['# EV Capable Spaces]]*0.25,0.1)</f>
        <v>89</v>
      </c>
      <c r="E1779">
        <v>1777</v>
      </c>
      <c r="F1779">
        <f t="shared" si="175"/>
        <v>178</v>
      </c>
      <c r="G1779">
        <f t="shared" si="176"/>
        <v>445</v>
      </c>
      <c r="H1779">
        <v>0</v>
      </c>
      <c r="J1779">
        <v>1777</v>
      </c>
      <c r="K1779">
        <f t="shared" si="171"/>
        <v>178</v>
      </c>
      <c r="L1779">
        <f t="shared" si="172"/>
        <v>445</v>
      </c>
      <c r="M1779">
        <f t="shared" si="173"/>
        <v>89</v>
      </c>
      <c r="O1779" s="278">
        <v>1777</v>
      </c>
      <c r="P1779" s="278">
        <v>0</v>
      </c>
      <c r="Q1779" s="278">
        <f t="shared" si="174"/>
        <v>1777</v>
      </c>
      <c r="R1779" s="279">
        <v>0</v>
      </c>
    </row>
    <row r="1780" spans="1:18" x14ac:dyDescent="0.25">
      <c r="A1780">
        <v>1778</v>
      </c>
      <c r="B1780">
        <f>ROUNDUP(Commercial_Industrial_Requirements[[#This Row],[Total Parking Spaces]]*0.2,0.1)</f>
        <v>356</v>
      </c>
      <c r="C1780">
        <f>ROUNDUP(Commercial_Industrial_Requirements[[#This Row],['# EV Capable Spaces]]*0.25,0.1)</f>
        <v>89</v>
      </c>
      <c r="E1780">
        <v>1778</v>
      </c>
      <c r="F1780">
        <f t="shared" si="175"/>
        <v>178</v>
      </c>
      <c r="G1780">
        <f t="shared" si="176"/>
        <v>445</v>
      </c>
      <c r="H1780">
        <v>0</v>
      </c>
      <c r="J1780">
        <v>1778</v>
      </c>
      <c r="K1780">
        <f t="shared" si="171"/>
        <v>178</v>
      </c>
      <c r="L1780">
        <f t="shared" si="172"/>
        <v>445</v>
      </c>
      <c r="M1780">
        <f t="shared" si="173"/>
        <v>89</v>
      </c>
      <c r="O1780" s="278">
        <v>1778</v>
      </c>
      <c r="P1780" s="278">
        <v>0</v>
      </c>
      <c r="Q1780" s="278">
        <f t="shared" si="174"/>
        <v>1778</v>
      </c>
      <c r="R1780" s="279">
        <v>0</v>
      </c>
    </row>
    <row r="1781" spans="1:18" x14ac:dyDescent="0.25">
      <c r="A1781">
        <v>1779</v>
      </c>
      <c r="B1781">
        <f>ROUNDUP(Commercial_Industrial_Requirements[[#This Row],[Total Parking Spaces]]*0.2,0.1)</f>
        <v>356</v>
      </c>
      <c r="C1781">
        <f>ROUNDUP(Commercial_Industrial_Requirements[[#This Row],['# EV Capable Spaces]]*0.25,0.1)</f>
        <v>89</v>
      </c>
      <c r="E1781">
        <v>1779</v>
      </c>
      <c r="F1781">
        <f t="shared" si="175"/>
        <v>178</v>
      </c>
      <c r="G1781">
        <f t="shared" si="176"/>
        <v>445</v>
      </c>
      <c r="H1781">
        <v>0</v>
      </c>
      <c r="J1781">
        <v>1779</v>
      </c>
      <c r="K1781">
        <f t="shared" si="171"/>
        <v>178</v>
      </c>
      <c r="L1781">
        <f t="shared" si="172"/>
        <v>445</v>
      </c>
      <c r="M1781">
        <f t="shared" si="173"/>
        <v>89</v>
      </c>
      <c r="O1781" s="278">
        <v>1779</v>
      </c>
      <c r="P1781" s="278">
        <v>0</v>
      </c>
      <c r="Q1781" s="278">
        <f t="shared" si="174"/>
        <v>1779</v>
      </c>
      <c r="R1781" s="279">
        <v>0</v>
      </c>
    </row>
    <row r="1782" spans="1:18" x14ac:dyDescent="0.25">
      <c r="A1782">
        <v>1780</v>
      </c>
      <c r="B1782">
        <f>ROUNDUP(Commercial_Industrial_Requirements[[#This Row],[Total Parking Spaces]]*0.2,0.1)</f>
        <v>356</v>
      </c>
      <c r="C1782">
        <f>ROUNDUP(Commercial_Industrial_Requirements[[#This Row],['# EV Capable Spaces]]*0.25,0.1)</f>
        <v>89</v>
      </c>
      <c r="E1782">
        <v>1780</v>
      </c>
      <c r="F1782">
        <f t="shared" si="175"/>
        <v>178</v>
      </c>
      <c r="G1782">
        <f t="shared" si="176"/>
        <v>445</v>
      </c>
      <c r="H1782">
        <v>0</v>
      </c>
      <c r="J1782">
        <v>1780</v>
      </c>
      <c r="K1782">
        <f t="shared" si="171"/>
        <v>178</v>
      </c>
      <c r="L1782">
        <f t="shared" si="172"/>
        <v>445</v>
      </c>
      <c r="M1782">
        <f t="shared" si="173"/>
        <v>89</v>
      </c>
      <c r="O1782" s="278">
        <v>1780</v>
      </c>
      <c r="P1782" s="278">
        <v>0</v>
      </c>
      <c r="Q1782" s="278">
        <f t="shared" si="174"/>
        <v>1780</v>
      </c>
      <c r="R1782" s="279">
        <v>0</v>
      </c>
    </row>
    <row r="1783" spans="1:18" x14ac:dyDescent="0.25">
      <c r="A1783">
        <v>1781</v>
      </c>
      <c r="B1783">
        <f>ROUNDUP(Commercial_Industrial_Requirements[[#This Row],[Total Parking Spaces]]*0.2,0.1)</f>
        <v>357</v>
      </c>
      <c r="C1783">
        <f>ROUNDUP(Commercial_Industrial_Requirements[[#This Row],['# EV Capable Spaces]]*0.25,0.1)</f>
        <v>90</v>
      </c>
      <c r="E1783">
        <v>1781</v>
      </c>
      <c r="F1783">
        <f t="shared" si="175"/>
        <v>179</v>
      </c>
      <c r="G1783">
        <f t="shared" si="176"/>
        <v>446</v>
      </c>
      <c r="H1783">
        <v>0</v>
      </c>
      <c r="J1783">
        <v>1781</v>
      </c>
      <c r="K1783">
        <f t="shared" si="171"/>
        <v>179</v>
      </c>
      <c r="L1783">
        <f t="shared" si="172"/>
        <v>446</v>
      </c>
      <c r="M1783">
        <f t="shared" si="173"/>
        <v>90</v>
      </c>
      <c r="O1783" s="278">
        <v>1781</v>
      </c>
      <c r="P1783" s="278">
        <v>0</v>
      </c>
      <c r="Q1783" s="278">
        <f t="shared" si="174"/>
        <v>1781</v>
      </c>
      <c r="R1783" s="279">
        <v>0</v>
      </c>
    </row>
    <row r="1784" spans="1:18" x14ac:dyDescent="0.25">
      <c r="A1784">
        <v>1782</v>
      </c>
      <c r="B1784">
        <f>ROUNDUP(Commercial_Industrial_Requirements[[#This Row],[Total Parking Spaces]]*0.2,0.1)</f>
        <v>357</v>
      </c>
      <c r="C1784">
        <f>ROUNDUP(Commercial_Industrial_Requirements[[#This Row],['# EV Capable Spaces]]*0.25,0.1)</f>
        <v>90</v>
      </c>
      <c r="E1784">
        <v>1782</v>
      </c>
      <c r="F1784">
        <f t="shared" si="175"/>
        <v>179</v>
      </c>
      <c r="G1784">
        <f t="shared" si="176"/>
        <v>446</v>
      </c>
      <c r="H1784">
        <v>0</v>
      </c>
      <c r="J1784">
        <v>1782</v>
      </c>
      <c r="K1784">
        <f t="shared" si="171"/>
        <v>179</v>
      </c>
      <c r="L1784">
        <f t="shared" si="172"/>
        <v>446</v>
      </c>
      <c r="M1784">
        <f t="shared" si="173"/>
        <v>90</v>
      </c>
      <c r="O1784" s="278">
        <v>1782</v>
      </c>
      <c r="P1784" s="278">
        <v>0</v>
      </c>
      <c r="Q1784" s="278">
        <f t="shared" si="174"/>
        <v>1782</v>
      </c>
      <c r="R1784" s="279">
        <v>0</v>
      </c>
    </row>
    <row r="1785" spans="1:18" x14ac:dyDescent="0.25">
      <c r="A1785">
        <v>1783</v>
      </c>
      <c r="B1785">
        <f>ROUNDUP(Commercial_Industrial_Requirements[[#This Row],[Total Parking Spaces]]*0.2,0.1)</f>
        <v>357</v>
      </c>
      <c r="C1785">
        <f>ROUNDUP(Commercial_Industrial_Requirements[[#This Row],['# EV Capable Spaces]]*0.25,0.1)</f>
        <v>90</v>
      </c>
      <c r="E1785">
        <v>1783</v>
      </c>
      <c r="F1785">
        <f t="shared" si="175"/>
        <v>179</v>
      </c>
      <c r="G1785">
        <f t="shared" si="176"/>
        <v>446</v>
      </c>
      <c r="H1785">
        <v>0</v>
      </c>
      <c r="J1785">
        <v>1783</v>
      </c>
      <c r="K1785">
        <f t="shared" si="171"/>
        <v>179</v>
      </c>
      <c r="L1785">
        <f t="shared" si="172"/>
        <v>446</v>
      </c>
      <c r="M1785">
        <f t="shared" si="173"/>
        <v>90</v>
      </c>
      <c r="O1785" s="278">
        <v>1783</v>
      </c>
      <c r="P1785" s="278">
        <v>0</v>
      </c>
      <c r="Q1785" s="278">
        <f t="shared" si="174"/>
        <v>1783</v>
      </c>
      <c r="R1785" s="279">
        <v>0</v>
      </c>
    </row>
    <row r="1786" spans="1:18" x14ac:dyDescent="0.25">
      <c r="A1786">
        <v>1784</v>
      </c>
      <c r="B1786">
        <f>ROUNDUP(Commercial_Industrial_Requirements[[#This Row],[Total Parking Spaces]]*0.2,0.1)</f>
        <v>357</v>
      </c>
      <c r="C1786">
        <f>ROUNDUP(Commercial_Industrial_Requirements[[#This Row],['# EV Capable Spaces]]*0.25,0.1)</f>
        <v>90</v>
      </c>
      <c r="E1786">
        <v>1784</v>
      </c>
      <c r="F1786">
        <f t="shared" si="175"/>
        <v>179</v>
      </c>
      <c r="G1786">
        <f t="shared" si="176"/>
        <v>446</v>
      </c>
      <c r="H1786">
        <v>0</v>
      </c>
      <c r="J1786">
        <v>1784</v>
      </c>
      <c r="K1786">
        <f t="shared" si="171"/>
        <v>179</v>
      </c>
      <c r="L1786">
        <f t="shared" si="172"/>
        <v>446</v>
      </c>
      <c r="M1786">
        <f t="shared" si="173"/>
        <v>90</v>
      </c>
      <c r="O1786" s="278">
        <v>1784</v>
      </c>
      <c r="P1786" s="278">
        <v>0</v>
      </c>
      <c r="Q1786" s="278">
        <f t="shared" si="174"/>
        <v>1784</v>
      </c>
      <c r="R1786" s="279">
        <v>0</v>
      </c>
    </row>
    <row r="1787" spans="1:18" x14ac:dyDescent="0.25">
      <c r="A1787">
        <v>1785</v>
      </c>
      <c r="B1787">
        <f>ROUNDUP(Commercial_Industrial_Requirements[[#This Row],[Total Parking Spaces]]*0.2,0.1)</f>
        <v>357</v>
      </c>
      <c r="C1787">
        <f>ROUNDUP(Commercial_Industrial_Requirements[[#This Row],['# EV Capable Spaces]]*0.25,0.1)</f>
        <v>90</v>
      </c>
      <c r="E1787">
        <v>1785</v>
      </c>
      <c r="F1787">
        <f t="shared" si="175"/>
        <v>179</v>
      </c>
      <c r="G1787">
        <f t="shared" si="176"/>
        <v>447</v>
      </c>
      <c r="H1787">
        <v>0</v>
      </c>
      <c r="J1787">
        <v>1785</v>
      </c>
      <c r="K1787">
        <f t="shared" si="171"/>
        <v>179</v>
      </c>
      <c r="L1787">
        <f t="shared" si="172"/>
        <v>447</v>
      </c>
      <c r="M1787">
        <f t="shared" si="173"/>
        <v>90</v>
      </c>
      <c r="O1787" s="278">
        <v>1785</v>
      </c>
      <c r="P1787" s="278">
        <v>0</v>
      </c>
      <c r="Q1787" s="278">
        <f t="shared" si="174"/>
        <v>1785</v>
      </c>
      <c r="R1787" s="279">
        <v>0</v>
      </c>
    </row>
    <row r="1788" spans="1:18" x14ac:dyDescent="0.25">
      <c r="A1788">
        <v>1786</v>
      </c>
      <c r="B1788">
        <f>ROUNDUP(Commercial_Industrial_Requirements[[#This Row],[Total Parking Spaces]]*0.2,0.1)</f>
        <v>358</v>
      </c>
      <c r="C1788">
        <f>ROUNDUP(Commercial_Industrial_Requirements[[#This Row],['# EV Capable Spaces]]*0.25,0.1)</f>
        <v>90</v>
      </c>
      <c r="E1788">
        <v>1786</v>
      </c>
      <c r="F1788">
        <f t="shared" si="175"/>
        <v>179</v>
      </c>
      <c r="G1788">
        <f t="shared" si="176"/>
        <v>447</v>
      </c>
      <c r="H1788">
        <v>0</v>
      </c>
      <c r="J1788">
        <v>1786</v>
      </c>
      <c r="K1788">
        <f t="shared" si="171"/>
        <v>179</v>
      </c>
      <c r="L1788">
        <f t="shared" si="172"/>
        <v>447</v>
      </c>
      <c r="M1788">
        <f t="shared" si="173"/>
        <v>90</v>
      </c>
      <c r="O1788" s="278">
        <v>1786</v>
      </c>
      <c r="P1788" s="278">
        <v>0</v>
      </c>
      <c r="Q1788" s="278">
        <f t="shared" si="174"/>
        <v>1786</v>
      </c>
      <c r="R1788" s="279">
        <v>0</v>
      </c>
    </row>
    <row r="1789" spans="1:18" x14ac:dyDescent="0.25">
      <c r="A1789">
        <v>1787</v>
      </c>
      <c r="B1789">
        <f>ROUNDUP(Commercial_Industrial_Requirements[[#This Row],[Total Parking Spaces]]*0.2,0.1)</f>
        <v>358</v>
      </c>
      <c r="C1789">
        <f>ROUNDUP(Commercial_Industrial_Requirements[[#This Row],['# EV Capable Spaces]]*0.25,0.1)</f>
        <v>90</v>
      </c>
      <c r="E1789">
        <v>1787</v>
      </c>
      <c r="F1789">
        <f t="shared" si="175"/>
        <v>179</v>
      </c>
      <c r="G1789">
        <f t="shared" si="176"/>
        <v>447</v>
      </c>
      <c r="H1789">
        <v>0</v>
      </c>
      <c r="J1789">
        <v>1787</v>
      </c>
      <c r="K1789">
        <f t="shared" si="171"/>
        <v>179</v>
      </c>
      <c r="L1789">
        <f t="shared" si="172"/>
        <v>447</v>
      </c>
      <c r="M1789">
        <f t="shared" si="173"/>
        <v>90</v>
      </c>
      <c r="O1789" s="278">
        <v>1787</v>
      </c>
      <c r="P1789" s="278">
        <v>0</v>
      </c>
      <c r="Q1789" s="278">
        <f t="shared" si="174"/>
        <v>1787</v>
      </c>
      <c r="R1789" s="279">
        <v>0</v>
      </c>
    </row>
    <row r="1790" spans="1:18" x14ac:dyDescent="0.25">
      <c r="A1790">
        <v>1788</v>
      </c>
      <c r="B1790">
        <f>ROUNDUP(Commercial_Industrial_Requirements[[#This Row],[Total Parking Spaces]]*0.2,0.1)</f>
        <v>358</v>
      </c>
      <c r="C1790">
        <f>ROUNDUP(Commercial_Industrial_Requirements[[#This Row],['# EV Capable Spaces]]*0.25,0.1)</f>
        <v>90</v>
      </c>
      <c r="E1790">
        <v>1788</v>
      </c>
      <c r="F1790">
        <f t="shared" si="175"/>
        <v>179</v>
      </c>
      <c r="G1790">
        <f t="shared" si="176"/>
        <v>447</v>
      </c>
      <c r="H1790">
        <v>0</v>
      </c>
      <c r="J1790">
        <v>1788</v>
      </c>
      <c r="K1790">
        <f t="shared" si="171"/>
        <v>179</v>
      </c>
      <c r="L1790">
        <f t="shared" si="172"/>
        <v>447</v>
      </c>
      <c r="M1790">
        <f t="shared" si="173"/>
        <v>90</v>
      </c>
      <c r="O1790" s="278">
        <v>1788</v>
      </c>
      <c r="P1790" s="278">
        <v>0</v>
      </c>
      <c r="Q1790" s="278">
        <f t="shared" si="174"/>
        <v>1788</v>
      </c>
      <c r="R1790" s="279">
        <v>0</v>
      </c>
    </row>
    <row r="1791" spans="1:18" x14ac:dyDescent="0.25">
      <c r="A1791">
        <v>1789</v>
      </c>
      <c r="B1791">
        <f>ROUNDUP(Commercial_Industrial_Requirements[[#This Row],[Total Parking Spaces]]*0.2,0.1)</f>
        <v>358</v>
      </c>
      <c r="C1791">
        <f>ROUNDUP(Commercial_Industrial_Requirements[[#This Row],['# EV Capable Spaces]]*0.25,0.1)</f>
        <v>90</v>
      </c>
      <c r="E1791">
        <v>1789</v>
      </c>
      <c r="F1791">
        <f t="shared" si="175"/>
        <v>179</v>
      </c>
      <c r="G1791">
        <f t="shared" si="176"/>
        <v>448</v>
      </c>
      <c r="H1791">
        <v>0</v>
      </c>
      <c r="J1791">
        <v>1789</v>
      </c>
      <c r="K1791">
        <f t="shared" si="171"/>
        <v>179</v>
      </c>
      <c r="L1791">
        <f t="shared" si="172"/>
        <v>448</v>
      </c>
      <c r="M1791">
        <f t="shared" si="173"/>
        <v>90</v>
      </c>
      <c r="O1791" s="278">
        <v>1789</v>
      </c>
      <c r="P1791" s="278">
        <v>0</v>
      </c>
      <c r="Q1791" s="278">
        <f t="shared" si="174"/>
        <v>1789</v>
      </c>
      <c r="R1791" s="279">
        <v>0</v>
      </c>
    </row>
    <row r="1792" spans="1:18" x14ac:dyDescent="0.25">
      <c r="A1792">
        <v>1790</v>
      </c>
      <c r="B1792">
        <f>ROUNDUP(Commercial_Industrial_Requirements[[#This Row],[Total Parking Spaces]]*0.2,0.1)</f>
        <v>358</v>
      </c>
      <c r="C1792">
        <f>ROUNDUP(Commercial_Industrial_Requirements[[#This Row],['# EV Capable Spaces]]*0.25,0.1)</f>
        <v>90</v>
      </c>
      <c r="E1792">
        <v>1790</v>
      </c>
      <c r="F1792">
        <f t="shared" si="175"/>
        <v>179</v>
      </c>
      <c r="G1792">
        <f t="shared" si="176"/>
        <v>448</v>
      </c>
      <c r="H1792">
        <v>0</v>
      </c>
      <c r="J1792">
        <v>1790</v>
      </c>
      <c r="K1792">
        <f t="shared" si="171"/>
        <v>179</v>
      </c>
      <c r="L1792">
        <f t="shared" si="172"/>
        <v>448</v>
      </c>
      <c r="M1792">
        <f t="shared" si="173"/>
        <v>90</v>
      </c>
      <c r="O1792" s="278">
        <v>1790</v>
      </c>
      <c r="P1792" s="278">
        <v>0</v>
      </c>
      <c r="Q1792" s="278">
        <f t="shared" si="174"/>
        <v>1790</v>
      </c>
      <c r="R1792" s="279">
        <v>0</v>
      </c>
    </row>
    <row r="1793" spans="1:18" x14ac:dyDescent="0.25">
      <c r="A1793">
        <v>1791</v>
      </c>
      <c r="B1793">
        <f>ROUNDUP(Commercial_Industrial_Requirements[[#This Row],[Total Parking Spaces]]*0.2,0.1)</f>
        <v>359</v>
      </c>
      <c r="C1793">
        <f>ROUNDUP(Commercial_Industrial_Requirements[[#This Row],['# EV Capable Spaces]]*0.25,0.1)</f>
        <v>90</v>
      </c>
      <c r="E1793">
        <v>1791</v>
      </c>
      <c r="F1793">
        <f t="shared" si="175"/>
        <v>180</v>
      </c>
      <c r="G1793">
        <f t="shared" si="176"/>
        <v>448</v>
      </c>
      <c r="H1793">
        <v>0</v>
      </c>
      <c r="J1793">
        <v>1791</v>
      </c>
      <c r="K1793">
        <f t="shared" si="171"/>
        <v>180</v>
      </c>
      <c r="L1793">
        <f t="shared" si="172"/>
        <v>448</v>
      </c>
      <c r="M1793">
        <f t="shared" si="173"/>
        <v>90</v>
      </c>
      <c r="O1793" s="278">
        <v>1791</v>
      </c>
      <c r="P1793" s="278">
        <v>0</v>
      </c>
      <c r="Q1793" s="278">
        <f t="shared" si="174"/>
        <v>1791</v>
      </c>
      <c r="R1793" s="279">
        <v>0</v>
      </c>
    </row>
    <row r="1794" spans="1:18" x14ac:dyDescent="0.25">
      <c r="A1794">
        <v>1792</v>
      </c>
      <c r="B1794">
        <f>ROUNDUP(Commercial_Industrial_Requirements[[#This Row],[Total Parking Spaces]]*0.2,0.1)</f>
        <v>359</v>
      </c>
      <c r="C1794">
        <f>ROUNDUP(Commercial_Industrial_Requirements[[#This Row],['# EV Capable Spaces]]*0.25,0.1)</f>
        <v>90</v>
      </c>
      <c r="E1794">
        <v>1792</v>
      </c>
      <c r="F1794">
        <f t="shared" si="175"/>
        <v>180</v>
      </c>
      <c r="G1794">
        <f t="shared" si="176"/>
        <v>448</v>
      </c>
      <c r="H1794">
        <v>0</v>
      </c>
      <c r="J1794">
        <v>1792</v>
      </c>
      <c r="K1794">
        <f t="shared" si="171"/>
        <v>180</v>
      </c>
      <c r="L1794">
        <f t="shared" si="172"/>
        <v>448</v>
      </c>
      <c r="M1794">
        <f t="shared" si="173"/>
        <v>90</v>
      </c>
      <c r="O1794" s="278">
        <v>1792</v>
      </c>
      <c r="P1794" s="278">
        <v>0</v>
      </c>
      <c r="Q1794" s="278">
        <f t="shared" si="174"/>
        <v>1792</v>
      </c>
      <c r="R1794" s="279">
        <v>0</v>
      </c>
    </row>
    <row r="1795" spans="1:18" x14ac:dyDescent="0.25">
      <c r="A1795">
        <v>1793</v>
      </c>
      <c r="B1795">
        <f>ROUNDUP(Commercial_Industrial_Requirements[[#This Row],[Total Parking Spaces]]*0.2,0.1)</f>
        <v>359</v>
      </c>
      <c r="C1795">
        <f>ROUNDUP(Commercial_Industrial_Requirements[[#This Row],['# EV Capable Spaces]]*0.25,0.1)</f>
        <v>90</v>
      </c>
      <c r="E1795">
        <v>1793</v>
      </c>
      <c r="F1795">
        <f t="shared" si="175"/>
        <v>180</v>
      </c>
      <c r="G1795">
        <f t="shared" si="176"/>
        <v>449</v>
      </c>
      <c r="H1795">
        <v>0</v>
      </c>
      <c r="J1795">
        <v>1793</v>
      </c>
      <c r="K1795">
        <f t="shared" si="171"/>
        <v>180</v>
      </c>
      <c r="L1795">
        <f t="shared" si="172"/>
        <v>449</v>
      </c>
      <c r="M1795">
        <f t="shared" si="173"/>
        <v>90</v>
      </c>
      <c r="O1795" s="278">
        <v>1793</v>
      </c>
      <c r="P1795" s="278">
        <v>0</v>
      </c>
      <c r="Q1795" s="278">
        <f t="shared" si="174"/>
        <v>1793</v>
      </c>
      <c r="R1795" s="279">
        <v>0</v>
      </c>
    </row>
    <row r="1796" spans="1:18" x14ac:dyDescent="0.25">
      <c r="A1796">
        <v>1794</v>
      </c>
      <c r="B1796">
        <f>ROUNDUP(Commercial_Industrial_Requirements[[#This Row],[Total Parking Spaces]]*0.2,0.1)</f>
        <v>359</v>
      </c>
      <c r="C1796">
        <f>ROUNDUP(Commercial_Industrial_Requirements[[#This Row],['# EV Capable Spaces]]*0.25,0.1)</f>
        <v>90</v>
      </c>
      <c r="E1796">
        <v>1794</v>
      </c>
      <c r="F1796">
        <f t="shared" si="175"/>
        <v>180</v>
      </c>
      <c r="G1796">
        <f t="shared" si="176"/>
        <v>449</v>
      </c>
      <c r="H1796">
        <v>0</v>
      </c>
      <c r="J1796">
        <v>1794</v>
      </c>
      <c r="K1796">
        <f t="shared" si="171"/>
        <v>180</v>
      </c>
      <c r="L1796">
        <f t="shared" si="172"/>
        <v>449</v>
      </c>
      <c r="M1796">
        <f t="shared" si="173"/>
        <v>90</v>
      </c>
      <c r="O1796" s="278">
        <v>1794</v>
      </c>
      <c r="P1796" s="278">
        <v>0</v>
      </c>
      <c r="Q1796" s="278">
        <f t="shared" si="174"/>
        <v>1794</v>
      </c>
      <c r="R1796" s="279">
        <v>0</v>
      </c>
    </row>
    <row r="1797" spans="1:18" x14ac:dyDescent="0.25">
      <c r="A1797">
        <v>1795</v>
      </c>
      <c r="B1797">
        <f>ROUNDUP(Commercial_Industrial_Requirements[[#This Row],[Total Parking Spaces]]*0.2,0.1)</f>
        <v>359</v>
      </c>
      <c r="C1797">
        <f>ROUNDUP(Commercial_Industrial_Requirements[[#This Row],['# EV Capable Spaces]]*0.25,0.1)</f>
        <v>90</v>
      </c>
      <c r="E1797">
        <v>1795</v>
      </c>
      <c r="F1797">
        <f t="shared" si="175"/>
        <v>180</v>
      </c>
      <c r="G1797">
        <f t="shared" si="176"/>
        <v>449</v>
      </c>
      <c r="H1797">
        <v>0</v>
      </c>
      <c r="J1797">
        <v>1795</v>
      </c>
      <c r="K1797">
        <f t="shared" si="171"/>
        <v>180</v>
      </c>
      <c r="L1797">
        <f t="shared" si="172"/>
        <v>449</v>
      </c>
      <c r="M1797">
        <f t="shared" si="173"/>
        <v>90</v>
      </c>
      <c r="O1797" s="278">
        <v>1795</v>
      </c>
      <c r="P1797" s="278">
        <v>0</v>
      </c>
      <c r="Q1797" s="278">
        <f t="shared" si="174"/>
        <v>1795</v>
      </c>
      <c r="R1797" s="279">
        <v>0</v>
      </c>
    </row>
    <row r="1798" spans="1:18" x14ac:dyDescent="0.25">
      <c r="A1798">
        <v>1796</v>
      </c>
      <c r="B1798">
        <f>ROUNDUP(Commercial_Industrial_Requirements[[#This Row],[Total Parking Spaces]]*0.2,0.1)</f>
        <v>360</v>
      </c>
      <c r="C1798">
        <f>ROUNDUP(Commercial_Industrial_Requirements[[#This Row],['# EV Capable Spaces]]*0.25,0.1)</f>
        <v>90</v>
      </c>
      <c r="E1798">
        <v>1796</v>
      </c>
      <c r="F1798">
        <f t="shared" si="175"/>
        <v>180</v>
      </c>
      <c r="G1798">
        <f t="shared" si="176"/>
        <v>449</v>
      </c>
      <c r="H1798">
        <v>0</v>
      </c>
      <c r="J1798">
        <v>1796</v>
      </c>
      <c r="K1798">
        <f t="shared" si="171"/>
        <v>180</v>
      </c>
      <c r="L1798">
        <f t="shared" si="172"/>
        <v>449</v>
      </c>
      <c r="M1798">
        <f t="shared" si="173"/>
        <v>90</v>
      </c>
      <c r="O1798" s="278">
        <v>1796</v>
      </c>
      <c r="P1798" s="278">
        <v>0</v>
      </c>
      <c r="Q1798" s="278">
        <f t="shared" si="174"/>
        <v>1796</v>
      </c>
      <c r="R1798" s="279">
        <v>0</v>
      </c>
    </row>
    <row r="1799" spans="1:18" x14ac:dyDescent="0.25">
      <c r="A1799">
        <v>1797</v>
      </c>
      <c r="B1799">
        <f>ROUNDUP(Commercial_Industrial_Requirements[[#This Row],[Total Parking Spaces]]*0.2,0.1)</f>
        <v>360</v>
      </c>
      <c r="C1799">
        <f>ROUNDUP(Commercial_Industrial_Requirements[[#This Row],['# EV Capable Spaces]]*0.25,0.1)</f>
        <v>90</v>
      </c>
      <c r="E1799">
        <v>1797</v>
      </c>
      <c r="F1799">
        <f t="shared" si="175"/>
        <v>180</v>
      </c>
      <c r="G1799">
        <f t="shared" si="176"/>
        <v>450</v>
      </c>
      <c r="H1799">
        <v>0</v>
      </c>
      <c r="J1799">
        <v>1797</v>
      </c>
      <c r="K1799">
        <f t="shared" si="171"/>
        <v>180</v>
      </c>
      <c r="L1799">
        <f t="shared" si="172"/>
        <v>450</v>
      </c>
      <c r="M1799">
        <f t="shared" si="173"/>
        <v>90</v>
      </c>
      <c r="O1799" s="278">
        <v>1797</v>
      </c>
      <c r="P1799" s="278">
        <v>0</v>
      </c>
      <c r="Q1799" s="278">
        <f t="shared" si="174"/>
        <v>1797</v>
      </c>
      <c r="R1799" s="279">
        <v>0</v>
      </c>
    </row>
    <row r="1800" spans="1:18" x14ac:dyDescent="0.25">
      <c r="A1800">
        <v>1798</v>
      </c>
      <c r="B1800">
        <f>ROUNDUP(Commercial_Industrial_Requirements[[#This Row],[Total Parking Spaces]]*0.2,0.1)</f>
        <v>360</v>
      </c>
      <c r="C1800">
        <f>ROUNDUP(Commercial_Industrial_Requirements[[#This Row],['# EV Capable Spaces]]*0.25,0.1)</f>
        <v>90</v>
      </c>
      <c r="E1800">
        <v>1798</v>
      </c>
      <c r="F1800">
        <f t="shared" si="175"/>
        <v>180</v>
      </c>
      <c r="G1800">
        <f t="shared" si="176"/>
        <v>450</v>
      </c>
      <c r="H1800">
        <v>0</v>
      </c>
      <c r="J1800">
        <v>1798</v>
      </c>
      <c r="K1800">
        <f t="shared" si="171"/>
        <v>180</v>
      </c>
      <c r="L1800">
        <f t="shared" si="172"/>
        <v>450</v>
      </c>
      <c r="M1800">
        <f t="shared" si="173"/>
        <v>90</v>
      </c>
      <c r="O1800" s="278">
        <v>1798</v>
      </c>
      <c r="P1800" s="278">
        <v>0</v>
      </c>
      <c r="Q1800" s="278">
        <f t="shared" si="174"/>
        <v>1798</v>
      </c>
      <c r="R1800" s="279">
        <v>0</v>
      </c>
    </row>
    <row r="1801" spans="1:18" x14ac:dyDescent="0.25">
      <c r="A1801">
        <v>1799</v>
      </c>
      <c r="B1801">
        <f>ROUNDUP(Commercial_Industrial_Requirements[[#This Row],[Total Parking Spaces]]*0.2,0.1)</f>
        <v>360</v>
      </c>
      <c r="C1801">
        <f>ROUNDUP(Commercial_Industrial_Requirements[[#This Row],['# EV Capable Spaces]]*0.25,0.1)</f>
        <v>90</v>
      </c>
      <c r="E1801">
        <v>1799</v>
      </c>
      <c r="F1801">
        <f t="shared" si="175"/>
        <v>180</v>
      </c>
      <c r="G1801">
        <f t="shared" si="176"/>
        <v>450</v>
      </c>
      <c r="H1801">
        <v>0</v>
      </c>
      <c r="J1801">
        <v>1799</v>
      </c>
      <c r="K1801">
        <f t="shared" si="171"/>
        <v>180</v>
      </c>
      <c r="L1801">
        <f t="shared" si="172"/>
        <v>450</v>
      </c>
      <c r="M1801">
        <f t="shared" si="173"/>
        <v>90</v>
      </c>
      <c r="O1801" s="278">
        <v>1799</v>
      </c>
      <c r="P1801" s="278">
        <v>0</v>
      </c>
      <c r="Q1801" s="278">
        <f t="shared" si="174"/>
        <v>1799</v>
      </c>
      <c r="R1801" s="279">
        <v>0</v>
      </c>
    </row>
    <row r="1802" spans="1:18" x14ac:dyDescent="0.25">
      <c r="A1802">
        <v>1800</v>
      </c>
      <c r="B1802">
        <f>ROUNDUP(Commercial_Industrial_Requirements[[#This Row],[Total Parking Spaces]]*0.2,0.1)</f>
        <v>360</v>
      </c>
      <c r="C1802">
        <f>ROUNDUP(Commercial_Industrial_Requirements[[#This Row],['# EV Capable Spaces]]*0.25,0.1)</f>
        <v>90</v>
      </c>
      <c r="E1802">
        <v>1800</v>
      </c>
      <c r="F1802">
        <f t="shared" si="175"/>
        <v>180</v>
      </c>
      <c r="G1802">
        <f t="shared" si="176"/>
        <v>450</v>
      </c>
      <c r="H1802">
        <v>0</v>
      </c>
      <c r="J1802">
        <v>1800</v>
      </c>
      <c r="K1802">
        <f t="shared" ref="K1802:K1865" si="177">ROUNDUP(J1802*0.1,0.1)</f>
        <v>180</v>
      </c>
      <c r="L1802">
        <f t="shared" ref="L1802:L1865" si="178">ROUNDUP(J1802*0.25,0.1)</f>
        <v>450</v>
      </c>
      <c r="M1802">
        <f t="shared" ref="M1802:M1865" si="179">ROUNDUP(J1802*0.05,0.1)</f>
        <v>90</v>
      </c>
      <c r="O1802" s="278">
        <v>1800</v>
      </c>
      <c r="P1802" s="278">
        <v>0</v>
      </c>
      <c r="Q1802" s="278">
        <f t="shared" si="174"/>
        <v>1800</v>
      </c>
      <c r="R1802" s="279">
        <v>0</v>
      </c>
    </row>
    <row r="1803" spans="1:18" x14ac:dyDescent="0.25">
      <c r="A1803">
        <v>1801</v>
      </c>
      <c r="B1803">
        <f>ROUNDUP(Commercial_Industrial_Requirements[[#This Row],[Total Parking Spaces]]*0.2,0.1)</f>
        <v>361</v>
      </c>
      <c r="C1803">
        <f>ROUNDUP(Commercial_Industrial_Requirements[[#This Row],['# EV Capable Spaces]]*0.25,0.1)</f>
        <v>91</v>
      </c>
      <c r="E1803">
        <v>1801</v>
      </c>
      <c r="F1803">
        <f t="shared" si="175"/>
        <v>181</v>
      </c>
      <c r="G1803">
        <f t="shared" si="176"/>
        <v>451</v>
      </c>
      <c r="H1803">
        <v>0</v>
      </c>
      <c r="J1803">
        <v>1801</v>
      </c>
      <c r="K1803">
        <f t="shared" si="177"/>
        <v>181</v>
      </c>
      <c r="L1803">
        <f t="shared" si="178"/>
        <v>451</v>
      </c>
      <c r="M1803">
        <f t="shared" si="179"/>
        <v>91</v>
      </c>
      <c r="O1803" s="278">
        <v>1801</v>
      </c>
      <c r="P1803" s="278">
        <v>0</v>
      </c>
      <c r="Q1803" s="278">
        <f t="shared" si="174"/>
        <v>1801</v>
      </c>
      <c r="R1803" s="279">
        <v>0</v>
      </c>
    </row>
    <row r="1804" spans="1:18" x14ac:dyDescent="0.25">
      <c r="A1804">
        <v>1802</v>
      </c>
      <c r="B1804">
        <f>ROUNDUP(Commercial_Industrial_Requirements[[#This Row],[Total Parking Spaces]]*0.2,0.1)</f>
        <v>361</v>
      </c>
      <c r="C1804">
        <f>ROUNDUP(Commercial_Industrial_Requirements[[#This Row],['# EV Capable Spaces]]*0.25,0.1)</f>
        <v>91</v>
      </c>
      <c r="E1804">
        <v>1802</v>
      </c>
      <c r="F1804">
        <f t="shared" si="175"/>
        <v>181</v>
      </c>
      <c r="G1804">
        <f t="shared" si="176"/>
        <v>451</v>
      </c>
      <c r="H1804">
        <v>0</v>
      </c>
      <c r="J1804">
        <v>1802</v>
      </c>
      <c r="K1804">
        <f t="shared" si="177"/>
        <v>181</v>
      </c>
      <c r="L1804">
        <f t="shared" si="178"/>
        <v>451</v>
      </c>
      <c r="M1804">
        <f t="shared" si="179"/>
        <v>91</v>
      </c>
      <c r="O1804" s="278">
        <v>1802</v>
      </c>
      <c r="P1804" s="278">
        <v>0</v>
      </c>
      <c r="Q1804" s="278">
        <f t="shared" si="174"/>
        <v>1802</v>
      </c>
      <c r="R1804" s="279">
        <v>0</v>
      </c>
    </row>
    <row r="1805" spans="1:18" x14ac:dyDescent="0.25">
      <c r="A1805">
        <v>1803</v>
      </c>
      <c r="B1805">
        <f>ROUNDUP(Commercial_Industrial_Requirements[[#This Row],[Total Parking Spaces]]*0.2,0.1)</f>
        <v>361</v>
      </c>
      <c r="C1805">
        <f>ROUNDUP(Commercial_Industrial_Requirements[[#This Row],['# EV Capable Spaces]]*0.25,0.1)</f>
        <v>91</v>
      </c>
      <c r="E1805">
        <v>1803</v>
      </c>
      <c r="F1805">
        <f t="shared" si="175"/>
        <v>181</v>
      </c>
      <c r="G1805">
        <f t="shared" si="176"/>
        <v>451</v>
      </c>
      <c r="H1805">
        <v>0</v>
      </c>
      <c r="J1805">
        <v>1803</v>
      </c>
      <c r="K1805">
        <f t="shared" si="177"/>
        <v>181</v>
      </c>
      <c r="L1805">
        <f t="shared" si="178"/>
        <v>451</v>
      </c>
      <c r="M1805">
        <f t="shared" si="179"/>
        <v>91</v>
      </c>
      <c r="O1805" s="278">
        <v>1803</v>
      </c>
      <c r="P1805" s="278">
        <v>0</v>
      </c>
      <c r="Q1805" s="278">
        <f t="shared" si="174"/>
        <v>1803</v>
      </c>
      <c r="R1805" s="279">
        <v>0</v>
      </c>
    </row>
    <row r="1806" spans="1:18" x14ac:dyDescent="0.25">
      <c r="A1806">
        <v>1804</v>
      </c>
      <c r="B1806">
        <f>ROUNDUP(Commercial_Industrial_Requirements[[#This Row],[Total Parking Spaces]]*0.2,0.1)</f>
        <v>361</v>
      </c>
      <c r="C1806">
        <f>ROUNDUP(Commercial_Industrial_Requirements[[#This Row],['# EV Capable Spaces]]*0.25,0.1)</f>
        <v>91</v>
      </c>
      <c r="E1806">
        <v>1804</v>
      </c>
      <c r="F1806">
        <f t="shared" si="175"/>
        <v>181</v>
      </c>
      <c r="G1806">
        <f t="shared" si="176"/>
        <v>451</v>
      </c>
      <c r="H1806">
        <v>0</v>
      </c>
      <c r="J1806">
        <v>1804</v>
      </c>
      <c r="K1806">
        <f t="shared" si="177"/>
        <v>181</v>
      </c>
      <c r="L1806">
        <f t="shared" si="178"/>
        <v>451</v>
      </c>
      <c r="M1806">
        <f t="shared" si="179"/>
        <v>91</v>
      </c>
      <c r="O1806" s="278">
        <v>1804</v>
      </c>
      <c r="P1806" s="278">
        <v>0</v>
      </c>
      <c r="Q1806" s="278">
        <f t="shared" si="174"/>
        <v>1804</v>
      </c>
      <c r="R1806" s="279">
        <v>0</v>
      </c>
    </row>
    <row r="1807" spans="1:18" x14ac:dyDescent="0.25">
      <c r="A1807">
        <v>1805</v>
      </c>
      <c r="B1807">
        <f>ROUNDUP(Commercial_Industrial_Requirements[[#This Row],[Total Parking Spaces]]*0.2,0.1)</f>
        <v>361</v>
      </c>
      <c r="C1807">
        <f>ROUNDUP(Commercial_Industrial_Requirements[[#This Row],['# EV Capable Spaces]]*0.25,0.1)</f>
        <v>91</v>
      </c>
      <c r="E1807">
        <v>1805</v>
      </c>
      <c r="F1807">
        <f t="shared" si="175"/>
        <v>181</v>
      </c>
      <c r="G1807">
        <f t="shared" si="176"/>
        <v>452</v>
      </c>
      <c r="H1807">
        <v>0</v>
      </c>
      <c r="J1807">
        <v>1805</v>
      </c>
      <c r="K1807">
        <f t="shared" si="177"/>
        <v>181</v>
      </c>
      <c r="L1807">
        <f t="shared" si="178"/>
        <v>452</v>
      </c>
      <c r="M1807">
        <f t="shared" si="179"/>
        <v>91</v>
      </c>
      <c r="O1807" s="278">
        <v>1805</v>
      </c>
      <c r="P1807" s="278">
        <v>0</v>
      </c>
      <c r="Q1807" s="278">
        <f t="shared" si="174"/>
        <v>1805</v>
      </c>
      <c r="R1807" s="279">
        <v>0</v>
      </c>
    </row>
    <row r="1808" spans="1:18" x14ac:dyDescent="0.25">
      <c r="A1808">
        <v>1806</v>
      </c>
      <c r="B1808">
        <f>ROUNDUP(Commercial_Industrial_Requirements[[#This Row],[Total Parking Spaces]]*0.2,0.1)</f>
        <v>362</v>
      </c>
      <c r="C1808">
        <f>ROUNDUP(Commercial_Industrial_Requirements[[#This Row],['# EV Capable Spaces]]*0.25,0.1)</f>
        <v>91</v>
      </c>
      <c r="E1808">
        <v>1806</v>
      </c>
      <c r="F1808">
        <f t="shared" si="175"/>
        <v>181</v>
      </c>
      <c r="G1808">
        <f t="shared" si="176"/>
        <v>452</v>
      </c>
      <c r="H1808">
        <v>0</v>
      </c>
      <c r="J1808">
        <v>1806</v>
      </c>
      <c r="K1808">
        <f t="shared" si="177"/>
        <v>181</v>
      </c>
      <c r="L1808">
        <f t="shared" si="178"/>
        <v>452</v>
      </c>
      <c r="M1808">
        <f t="shared" si="179"/>
        <v>91</v>
      </c>
      <c r="O1808" s="278">
        <v>1806</v>
      </c>
      <c r="P1808" s="278">
        <v>0</v>
      </c>
      <c r="Q1808" s="278">
        <f t="shared" si="174"/>
        <v>1806</v>
      </c>
      <c r="R1808" s="279">
        <v>0</v>
      </c>
    </row>
    <row r="1809" spans="1:18" x14ac:dyDescent="0.25">
      <c r="A1809">
        <v>1807</v>
      </c>
      <c r="B1809">
        <f>ROUNDUP(Commercial_Industrial_Requirements[[#This Row],[Total Parking Spaces]]*0.2,0.1)</f>
        <v>362</v>
      </c>
      <c r="C1809">
        <f>ROUNDUP(Commercial_Industrial_Requirements[[#This Row],['# EV Capable Spaces]]*0.25,0.1)</f>
        <v>91</v>
      </c>
      <c r="E1809">
        <v>1807</v>
      </c>
      <c r="F1809">
        <f t="shared" si="175"/>
        <v>181</v>
      </c>
      <c r="G1809">
        <f t="shared" si="176"/>
        <v>452</v>
      </c>
      <c r="H1809">
        <v>0</v>
      </c>
      <c r="J1809">
        <v>1807</v>
      </c>
      <c r="K1809">
        <f t="shared" si="177"/>
        <v>181</v>
      </c>
      <c r="L1809">
        <f t="shared" si="178"/>
        <v>452</v>
      </c>
      <c r="M1809">
        <f t="shared" si="179"/>
        <v>91</v>
      </c>
      <c r="O1809" s="278">
        <v>1807</v>
      </c>
      <c r="P1809" s="278">
        <v>0</v>
      </c>
      <c r="Q1809" s="278">
        <f t="shared" si="174"/>
        <v>1807</v>
      </c>
      <c r="R1809" s="279">
        <v>0</v>
      </c>
    </row>
    <row r="1810" spans="1:18" x14ac:dyDescent="0.25">
      <c r="A1810">
        <v>1808</v>
      </c>
      <c r="B1810">
        <f>ROUNDUP(Commercial_Industrial_Requirements[[#This Row],[Total Parking Spaces]]*0.2,0.1)</f>
        <v>362</v>
      </c>
      <c r="C1810">
        <f>ROUNDUP(Commercial_Industrial_Requirements[[#This Row],['# EV Capable Spaces]]*0.25,0.1)</f>
        <v>91</v>
      </c>
      <c r="E1810">
        <v>1808</v>
      </c>
      <c r="F1810">
        <f t="shared" si="175"/>
        <v>181</v>
      </c>
      <c r="G1810">
        <f t="shared" si="176"/>
        <v>452</v>
      </c>
      <c r="H1810">
        <v>0</v>
      </c>
      <c r="J1810">
        <v>1808</v>
      </c>
      <c r="K1810">
        <f t="shared" si="177"/>
        <v>181</v>
      </c>
      <c r="L1810">
        <f t="shared" si="178"/>
        <v>452</v>
      </c>
      <c r="M1810">
        <f t="shared" si="179"/>
        <v>91</v>
      </c>
      <c r="O1810" s="278">
        <v>1808</v>
      </c>
      <c r="P1810" s="278">
        <v>0</v>
      </c>
      <c r="Q1810" s="278">
        <f t="shared" si="174"/>
        <v>1808</v>
      </c>
      <c r="R1810" s="279">
        <v>0</v>
      </c>
    </row>
    <row r="1811" spans="1:18" x14ac:dyDescent="0.25">
      <c r="A1811">
        <v>1809</v>
      </c>
      <c r="B1811">
        <f>ROUNDUP(Commercial_Industrial_Requirements[[#This Row],[Total Parking Spaces]]*0.2,0.1)</f>
        <v>362</v>
      </c>
      <c r="C1811">
        <f>ROUNDUP(Commercial_Industrial_Requirements[[#This Row],['# EV Capable Spaces]]*0.25,0.1)</f>
        <v>91</v>
      </c>
      <c r="E1811">
        <v>1809</v>
      </c>
      <c r="F1811">
        <f t="shared" si="175"/>
        <v>181</v>
      </c>
      <c r="G1811">
        <f t="shared" si="176"/>
        <v>453</v>
      </c>
      <c r="H1811">
        <v>0</v>
      </c>
      <c r="J1811">
        <v>1809</v>
      </c>
      <c r="K1811">
        <f t="shared" si="177"/>
        <v>181</v>
      </c>
      <c r="L1811">
        <f t="shared" si="178"/>
        <v>453</v>
      </c>
      <c r="M1811">
        <f t="shared" si="179"/>
        <v>91</v>
      </c>
      <c r="O1811" s="278">
        <v>1809</v>
      </c>
      <c r="P1811" s="278">
        <v>0</v>
      </c>
      <c r="Q1811" s="278">
        <f t="shared" ref="Q1811:Q1874" si="180">O1811</f>
        <v>1809</v>
      </c>
      <c r="R1811" s="279">
        <v>0</v>
      </c>
    </row>
    <row r="1812" spans="1:18" x14ac:dyDescent="0.25">
      <c r="A1812">
        <v>1810</v>
      </c>
      <c r="B1812">
        <f>ROUNDUP(Commercial_Industrial_Requirements[[#This Row],[Total Parking Spaces]]*0.2,0.1)</f>
        <v>362</v>
      </c>
      <c r="C1812">
        <f>ROUNDUP(Commercial_Industrial_Requirements[[#This Row],['# EV Capable Spaces]]*0.25,0.1)</f>
        <v>91</v>
      </c>
      <c r="E1812">
        <v>1810</v>
      </c>
      <c r="F1812">
        <f t="shared" si="175"/>
        <v>181</v>
      </c>
      <c r="G1812">
        <f t="shared" si="176"/>
        <v>453</v>
      </c>
      <c r="H1812">
        <v>0</v>
      </c>
      <c r="J1812">
        <v>1810</v>
      </c>
      <c r="K1812">
        <f t="shared" si="177"/>
        <v>181</v>
      </c>
      <c r="L1812">
        <f t="shared" si="178"/>
        <v>453</v>
      </c>
      <c r="M1812">
        <f t="shared" si="179"/>
        <v>91</v>
      </c>
      <c r="O1812" s="278">
        <v>1810</v>
      </c>
      <c r="P1812" s="278">
        <v>0</v>
      </c>
      <c r="Q1812" s="278">
        <f t="shared" si="180"/>
        <v>1810</v>
      </c>
      <c r="R1812" s="279">
        <v>0</v>
      </c>
    </row>
    <row r="1813" spans="1:18" x14ac:dyDescent="0.25">
      <c r="A1813">
        <v>1811</v>
      </c>
      <c r="B1813">
        <f>ROUNDUP(Commercial_Industrial_Requirements[[#This Row],[Total Parking Spaces]]*0.2,0.1)</f>
        <v>363</v>
      </c>
      <c r="C1813">
        <f>ROUNDUP(Commercial_Industrial_Requirements[[#This Row],['# EV Capable Spaces]]*0.25,0.1)</f>
        <v>91</v>
      </c>
      <c r="E1813">
        <v>1811</v>
      </c>
      <c r="F1813">
        <f t="shared" si="175"/>
        <v>182</v>
      </c>
      <c r="G1813">
        <f t="shared" si="176"/>
        <v>453</v>
      </c>
      <c r="H1813">
        <v>0</v>
      </c>
      <c r="J1813">
        <v>1811</v>
      </c>
      <c r="K1813">
        <f t="shared" si="177"/>
        <v>182</v>
      </c>
      <c r="L1813">
        <f t="shared" si="178"/>
        <v>453</v>
      </c>
      <c r="M1813">
        <f t="shared" si="179"/>
        <v>91</v>
      </c>
      <c r="O1813" s="278">
        <v>1811</v>
      </c>
      <c r="P1813" s="278">
        <v>0</v>
      </c>
      <c r="Q1813" s="278">
        <f t="shared" si="180"/>
        <v>1811</v>
      </c>
      <c r="R1813" s="279">
        <v>0</v>
      </c>
    </row>
    <row r="1814" spans="1:18" x14ac:dyDescent="0.25">
      <c r="A1814">
        <v>1812</v>
      </c>
      <c r="B1814">
        <f>ROUNDUP(Commercial_Industrial_Requirements[[#This Row],[Total Parking Spaces]]*0.2,0.1)</f>
        <v>363</v>
      </c>
      <c r="C1814">
        <f>ROUNDUP(Commercial_Industrial_Requirements[[#This Row],['# EV Capable Spaces]]*0.25,0.1)</f>
        <v>91</v>
      </c>
      <c r="E1814">
        <v>1812</v>
      </c>
      <c r="F1814">
        <f t="shared" si="175"/>
        <v>182</v>
      </c>
      <c r="G1814">
        <f t="shared" si="176"/>
        <v>453</v>
      </c>
      <c r="H1814">
        <v>0</v>
      </c>
      <c r="J1814">
        <v>1812</v>
      </c>
      <c r="K1814">
        <f t="shared" si="177"/>
        <v>182</v>
      </c>
      <c r="L1814">
        <f t="shared" si="178"/>
        <v>453</v>
      </c>
      <c r="M1814">
        <f t="shared" si="179"/>
        <v>91</v>
      </c>
      <c r="O1814" s="278">
        <v>1812</v>
      </c>
      <c r="P1814" s="278">
        <v>0</v>
      </c>
      <c r="Q1814" s="278">
        <f t="shared" si="180"/>
        <v>1812</v>
      </c>
      <c r="R1814" s="279">
        <v>0</v>
      </c>
    </row>
    <row r="1815" spans="1:18" x14ac:dyDescent="0.25">
      <c r="A1815">
        <v>1813</v>
      </c>
      <c r="B1815">
        <f>ROUNDUP(Commercial_Industrial_Requirements[[#This Row],[Total Parking Spaces]]*0.2,0.1)</f>
        <v>363</v>
      </c>
      <c r="C1815">
        <f>ROUNDUP(Commercial_Industrial_Requirements[[#This Row],['# EV Capable Spaces]]*0.25,0.1)</f>
        <v>91</v>
      </c>
      <c r="E1815">
        <v>1813</v>
      </c>
      <c r="F1815">
        <f t="shared" si="175"/>
        <v>182</v>
      </c>
      <c r="G1815">
        <f t="shared" si="176"/>
        <v>454</v>
      </c>
      <c r="H1815">
        <v>0</v>
      </c>
      <c r="J1815">
        <v>1813</v>
      </c>
      <c r="K1815">
        <f t="shared" si="177"/>
        <v>182</v>
      </c>
      <c r="L1815">
        <f t="shared" si="178"/>
        <v>454</v>
      </c>
      <c r="M1815">
        <f t="shared" si="179"/>
        <v>91</v>
      </c>
      <c r="O1815" s="278">
        <v>1813</v>
      </c>
      <c r="P1815" s="278">
        <v>0</v>
      </c>
      <c r="Q1815" s="278">
        <f t="shared" si="180"/>
        <v>1813</v>
      </c>
      <c r="R1815" s="279">
        <v>0</v>
      </c>
    </row>
    <row r="1816" spans="1:18" x14ac:dyDescent="0.25">
      <c r="A1816">
        <v>1814</v>
      </c>
      <c r="B1816">
        <f>ROUNDUP(Commercial_Industrial_Requirements[[#This Row],[Total Parking Spaces]]*0.2,0.1)</f>
        <v>363</v>
      </c>
      <c r="C1816">
        <f>ROUNDUP(Commercial_Industrial_Requirements[[#This Row],['# EV Capable Spaces]]*0.25,0.1)</f>
        <v>91</v>
      </c>
      <c r="E1816">
        <v>1814</v>
      </c>
      <c r="F1816">
        <f t="shared" si="175"/>
        <v>182</v>
      </c>
      <c r="G1816">
        <f t="shared" si="176"/>
        <v>454</v>
      </c>
      <c r="H1816">
        <v>0</v>
      </c>
      <c r="J1816">
        <v>1814</v>
      </c>
      <c r="K1816">
        <f t="shared" si="177"/>
        <v>182</v>
      </c>
      <c r="L1816">
        <f t="shared" si="178"/>
        <v>454</v>
      </c>
      <c r="M1816">
        <f t="shared" si="179"/>
        <v>91</v>
      </c>
      <c r="O1816" s="278">
        <v>1814</v>
      </c>
      <c r="P1816" s="278">
        <v>0</v>
      </c>
      <c r="Q1816" s="278">
        <f t="shared" si="180"/>
        <v>1814</v>
      </c>
      <c r="R1816" s="279">
        <v>0</v>
      </c>
    </row>
    <row r="1817" spans="1:18" x14ac:dyDescent="0.25">
      <c r="A1817">
        <v>1815</v>
      </c>
      <c r="B1817">
        <f>ROUNDUP(Commercial_Industrial_Requirements[[#This Row],[Total Parking Spaces]]*0.2,0.1)</f>
        <v>363</v>
      </c>
      <c r="C1817">
        <f>ROUNDUP(Commercial_Industrial_Requirements[[#This Row],['# EV Capable Spaces]]*0.25,0.1)</f>
        <v>91</v>
      </c>
      <c r="E1817">
        <v>1815</v>
      </c>
      <c r="F1817">
        <f t="shared" si="175"/>
        <v>182</v>
      </c>
      <c r="G1817">
        <f t="shared" si="176"/>
        <v>454</v>
      </c>
      <c r="H1817">
        <v>0</v>
      </c>
      <c r="J1817">
        <v>1815</v>
      </c>
      <c r="K1817">
        <f t="shared" si="177"/>
        <v>182</v>
      </c>
      <c r="L1817">
        <f t="shared" si="178"/>
        <v>454</v>
      </c>
      <c r="M1817">
        <f t="shared" si="179"/>
        <v>91</v>
      </c>
      <c r="O1817" s="278">
        <v>1815</v>
      </c>
      <c r="P1817" s="278">
        <v>0</v>
      </c>
      <c r="Q1817" s="278">
        <f t="shared" si="180"/>
        <v>1815</v>
      </c>
      <c r="R1817" s="279">
        <v>0</v>
      </c>
    </row>
    <row r="1818" spans="1:18" x14ac:dyDescent="0.25">
      <c r="A1818">
        <v>1816</v>
      </c>
      <c r="B1818">
        <f>ROUNDUP(Commercial_Industrial_Requirements[[#This Row],[Total Parking Spaces]]*0.2,0.1)</f>
        <v>364</v>
      </c>
      <c r="C1818">
        <f>ROUNDUP(Commercial_Industrial_Requirements[[#This Row],['# EV Capable Spaces]]*0.25,0.1)</f>
        <v>91</v>
      </c>
      <c r="E1818">
        <v>1816</v>
      </c>
      <c r="F1818">
        <f t="shared" si="175"/>
        <v>182</v>
      </c>
      <c r="G1818">
        <f t="shared" si="176"/>
        <v>454</v>
      </c>
      <c r="H1818">
        <v>0</v>
      </c>
      <c r="J1818">
        <v>1816</v>
      </c>
      <c r="K1818">
        <f t="shared" si="177"/>
        <v>182</v>
      </c>
      <c r="L1818">
        <f t="shared" si="178"/>
        <v>454</v>
      </c>
      <c r="M1818">
        <f t="shared" si="179"/>
        <v>91</v>
      </c>
      <c r="O1818" s="278">
        <v>1816</v>
      </c>
      <c r="P1818" s="278">
        <v>0</v>
      </c>
      <c r="Q1818" s="278">
        <f t="shared" si="180"/>
        <v>1816</v>
      </c>
      <c r="R1818" s="279">
        <v>0</v>
      </c>
    </row>
    <row r="1819" spans="1:18" x14ac:dyDescent="0.25">
      <c r="A1819">
        <v>1817</v>
      </c>
      <c r="B1819">
        <f>ROUNDUP(Commercial_Industrial_Requirements[[#This Row],[Total Parking Spaces]]*0.2,0.1)</f>
        <v>364</v>
      </c>
      <c r="C1819">
        <f>ROUNDUP(Commercial_Industrial_Requirements[[#This Row],['# EV Capable Spaces]]*0.25,0.1)</f>
        <v>91</v>
      </c>
      <c r="E1819">
        <v>1817</v>
      </c>
      <c r="F1819">
        <f t="shared" si="175"/>
        <v>182</v>
      </c>
      <c r="G1819">
        <f t="shared" si="176"/>
        <v>455</v>
      </c>
      <c r="H1819">
        <v>0</v>
      </c>
      <c r="J1819">
        <v>1817</v>
      </c>
      <c r="K1819">
        <f t="shared" si="177"/>
        <v>182</v>
      </c>
      <c r="L1819">
        <f t="shared" si="178"/>
        <v>455</v>
      </c>
      <c r="M1819">
        <f t="shared" si="179"/>
        <v>91</v>
      </c>
      <c r="O1819" s="278">
        <v>1817</v>
      </c>
      <c r="P1819" s="278">
        <v>0</v>
      </c>
      <c r="Q1819" s="278">
        <f t="shared" si="180"/>
        <v>1817</v>
      </c>
      <c r="R1819" s="279">
        <v>0</v>
      </c>
    </row>
    <row r="1820" spans="1:18" x14ac:dyDescent="0.25">
      <c r="A1820">
        <v>1818</v>
      </c>
      <c r="B1820">
        <f>ROUNDUP(Commercial_Industrial_Requirements[[#This Row],[Total Parking Spaces]]*0.2,0.1)</f>
        <v>364</v>
      </c>
      <c r="C1820">
        <f>ROUNDUP(Commercial_Industrial_Requirements[[#This Row],['# EV Capable Spaces]]*0.25,0.1)</f>
        <v>91</v>
      </c>
      <c r="E1820">
        <v>1818</v>
      </c>
      <c r="F1820">
        <f t="shared" si="175"/>
        <v>182</v>
      </c>
      <c r="G1820">
        <f t="shared" si="176"/>
        <v>455</v>
      </c>
      <c r="H1820">
        <v>0</v>
      </c>
      <c r="J1820">
        <v>1818</v>
      </c>
      <c r="K1820">
        <f t="shared" si="177"/>
        <v>182</v>
      </c>
      <c r="L1820">
        <f t="shared" si="178"/>
        <v>455</v>
      </c>
      <c r="M1820">
        <f t="shared" si="179"/>
        <v>91</v>
      </c>
      <c r="O1820" s="278">
        <v>1818</v>
      </c>
      <c r="P1820" s="278">
        <v>0</v>
      </c>
      <c r="Q1820" s="278">
        <f t="shared" si="180"/>
        <v>1818</v>
      </c>
      <c r="R1820" s="279">
        <v>0</v>
      </c>
    </row>
    <row r="1821" spans="1:18" x14ac:dyDescent="0.25">
      <c r="A1821">
        <v>1819</v>
      </c>
      <c r="B1821">
        <f>ROUNDUP(Commercial_Industrial_Requirements[[#This Row],[Total Parking Spaces]]*0.2,0.1)</f>
        <v>364</v>
      </c>
      <c r="C1821">
        <f>ROUNDUP(Commercial_Industrial_Requirements[[#This Row],['# EV Capable Spaces]]*0.25,0.1)</f>
        <v>91</v>
      </c>
      <c r="E1821">
        <v>1819</v>
      </c>
      <c r="F1821">
        <f t="shared" si="175"/>
        <v>182</v>
      </c>
      <c r="G1821">
        <f t="shared" si="176"/>
        <v>455</v>
      </c>
      <c r="H1821">
        <v>0</v>
      </c>
      <c r="J1821">
        <v>1819</v>
      </c>
      <c r="K1821">
        <f t="shared" si="177"/>
        <v>182</v>
      </c>
      <c r="L1821">
        <f t="shared" si="178"/>
        <v>455</v>
      </c>
      <c r="M1821">
        <f t="shared" si="179"/>
        <v>91</v>
      </c>
      <c r="O1821" s="278">
        <v>1819</v>
      </c>
      <c r="P1821" s="278">
        <v>0</v>
      </c>
      <c r="Q1821" s="278">
        <f t="shared" si="180"/>
        <v>1819</v>
      </c>
      <c r="R1821" s="279">
        <v>0</v>
      </c>
    </row>
    <row r="1822" spans="1:18" x14ac:dyDescent="0.25">
      <c r="A1822">
        <v>1820</v>
      </c>
      <c r="B1822">
        <f>ROUNDUP(Commercial_Industrial_Requirements[[#This Row],[Total Parking Spaces]]*0.2,0.1)</f>
        <v>364</v>
      </c>
      <c r="C1822">
        <f>ROUNDUP(Commercial_Industrial_Requirements[[#This Row],['# EV Capable Spaces]]*0.25,0.1)</f>
        <v>91</v>
      </c>
      <c r="E1822">
        <v>1820</v>
      </c>
      <c r="F1822">
        <f t="shared" si="175"/>
        <v>182</v>
      </c>
      <c r="G1822">
        <f t="shared" si="176"/>
        <v>455</v>
      </c>
      <c r="H1822">
        <v>0</v>
      </c>
      <c r="J1822">
        <v>1820</v>
      </c>
      <c r="K1822">
        <f t="shared" si="177"/>
        <v>182</v>
      </c>
      <c r="L1822">
        <f t="shared" si="178"/>
        <v>455</v>
      </c>
      <c r="M1822">
        <f t="shared" si="179"/>
        <v>91</v>
      </c>
      <c r="O1822" s="278">
        <v>1820</v>
      </c>
      <c r="P1822" s="278">
        <v>0</v>
      </c>
      <c r="Q1822" s="278">
        <f t="shared" si="180"/>
        <v>1820</v>
      </c>
      <c r="R1822" s="279">
        <v>0</v>
      </c>
    </row>
    <row r="1823" spans="1:18" x14ac:dyDescent="0.25">
      <c r="A1823">
        <v>1821</v>
      </c>
      <c r="B1823">
        <f>ROUNDUP(Commercial_Industrial_Requirements[[#This Row],[Total Parking Spaces]]*0.2,0.1)</f>
        <v>365</v>
      </c>
      <c r="C1823">
        <f>ROUNDUP(Commercial_Industrial_Requirements[[#This Row],['# EV Capable Spaces]]*0.25,0.1)</f>
        <v>92</v>
      </c>
      <c r="E1823">
        <v>1821</v>
      </c>
      <c r="F1823">
        <f t="shared" si="175"/>
        <v>183</v>
      </c>
      <c r="G1823">
        <f t="shared" si="176"/>
        <v>456</v>
      </c>
      <c r="H1823">
        <v>0</v>
      </c>
      <c r="J1823">
        <v>1821</v>
      </c>
      <c r="K1823">
        <f t="shared" si="177"/>
        <v>183</v>
      </c>
      <c r="L1823">
        <f t="shared" si="178"/>
        <v>456</v>
      </c>
      <c r="M1823">
        <f t="shared" si="179"/>
        <v>92</v>
      </c>
      <c r="O1823" s="278">
        <v>1821</v>
      </c>
      <c r="P1823" s="278">
        <v>0</v>
      </c>
      <c r="Q1823" s="278">
        <f t="shared" si="180"/>
        <v>1821</v>
      </c>
      <c r="R1823" s="279">
        <v>0</v>
      </c>
    </row>
    <row r="1824" spans="1:18" x14ac:dyDescent="0.25">
      <c r="A1824">
        <v>1822</v>
      </c>
      <c r="B1824">
        <f>ROUNDUP(Commercial_Industrial_Requirements[[#This Row],[Total Parking Spaces]]*0.2,0.1)</f>
        <v>365</v>
      </c>
      <c r="C1824">
        <f>ROUNDUP(Commercial_Industrial_Requirements[[#This Row],['# EV Capable Spaces]]*0.25,0.1)</f>
        <v>92</v>
      </c>
      <c r="E1824">
        <v>1822</v>
      </c>
      <c r="F1824">
        <f t="shared" si="175"/>
        <v>183</v>
      </c>
      <c r="G1824">
        <f t="shared" si="176"/>
        <v>456</v>
      </c>
      <c r="H1824">
        <v>0</v>
      </c>
      <c r="J1824">
        <v>1822</v>
      </c>
      <c r="K1824">
        <f t="shared" si="177"/>
        <v>183</v>
      </c>
      <c r="L1824">
        <f t="shared" si="178"/>
        <v>456</v>
      </c>
      <c r="M1824">
        <f t="shared" si="179"/>
        <v>92</v>
      </c>
      <c r="O1824" s="278">
        <v>1822</v>
      </c>
      <c r="P1824" s="278">
        <v>0</v>
      </c>
      <c r="Q1824" s="278">
        <f t="shared" si="180"/>
        <v>1822</v>
      </c>
      <c r="R1824" s="279">
        <v>0</v>
      </c>
    </row>
    <row r="1825" spans="1:18" x14ac:dyDescent="0.25">
      <c r="A1825">
        <v>1823</v>
      </c>
      <c r="B1825">
        <f>ROUNDUP(Commercial_Industrial_Requirements[[#This Row],[Total Parking Spaces]]*0.2,0.1)</f>
        <v>365</v>
      </c>
      <c r="C1825">
        <f>ROUNDUP(Commercial_Industrial_Requirements[[#This Row],['# EV Capable Spaces]]*0.25,0.1)</f>
        <v>92</v>
      </c>
      <c r="E1825">
        <v>1823</v>
      </c>
      <c r="F1825">
        <f t="shared" si="175"/>
        <v>183</v>
      </c>
      <c r="G1825">
        <f t="shared" si="176"/>
        <v>456</v>
      </c>
      <c r="H1825">
        <v>0</v>
      </c>
      <c r="J1825">
        <v>1823</v>
      </c>
      <c r="K1825">
        <f t="shared" si="177"/>
        <v>183</v>
      </c>
      <c r="L1825">
        <f t="shared" si="178"/>
        <v>456</v>
      </c>
      <c r="M1825">
        <f t="shared" si="179"/>
        <v>92</v>
      </c>
      <c r="O1825" s="278">
        <v>1823</v>
      </c>
      <c r="P1825" s="278">
        <v>0</v>
      </c>
      <c r="Q1825" s="278">
        <f t="shared" si="180"/>
        <v>1823</v>
      </c>
      <c r="R1825" s="279">
        <v>0</v>
      </c>
    </row>
    <row r="1826" spans="1:18" x14ac:dyDescent="0.25">
      <c r="A1826">
        <v>1824</v>
      </c>
      <c r="B1826">
        <f>ROUNDUP(Commercial_Industrial_Requirements[[#This Row],[Total Parking Spaces]]*0.2,0.1)</f>
        <v>365</v>
      </c>
      <c r="C1826">
        <f>ROUNDUP(Commercial_Industrial_Requirements[[#This Row],['# EV Capable Spaces]]*0.25,0.1)</f>
        <v>92</v>
      </c>
      <c r="E1826">
        <v>1824</v>
      </c>
      <c r="F1826">
        <f t="shared" si="175"/>
        <v>183</v>
      </c>
      <c r="G1826">
        <f t="shared" si="176"/>
        <v>456</v>
      </c>
      <c r="H1826">
        <v>0</v>
      </c>
      <c r="J1826">
        <v>1824</v>
      </c>
      <c r="K1826">
        <f t="shared" si="177"/>
        <v>183</v>
      </c>
      <c r="L1826">
        <f t="shared" si="178"/>
        <v>456</v>
      </c>
      <c r="M1826">
        <f t="shared" si="179"/>
        <v>92</v>
      </c>
      <c r="O1826" s="278">
        <v>1824</v>
      </c>
      <c r="P1826" s="278">
        <v>0</v>
      </c>
      <c r="Q1826" s="278">
        <f t="shared" si="180"/>
        <v>1824</v>
      </c>
      <c r="R1826" s="279">
        <v>0</v>
      </c>
    </row>
    <row r="1827" spans="1:18" x14ac:dyDescent="0.25">
      <c r="A1827">
        <v>1825</v>
      </c>
      <c r="B1827">
        <f>ROUNDUP(Commercial_Industrial_Requirements[[#This Row],[Total Parking Spaces]]*0.2,0.1)</f>
        <v>365</v>
      </c>
      <c r="C1827">
        <f>ROUNDUP(Commercial_Industrial_Requirements[[#This Row],['# EV Capable Spaces]]*0.25,0.1)</f>
        <v>92</v>
      </c>
      <c r="E1827">
        <v>1825</v>
      </c>
      <c r="F1827">
        <f t="shared" si="175"/>
        <v>183</v>
      </c>
      <c r="G1827">
        <f t="shared" si="176"/>
        <v>457</v>
      </c>
      <c r="H1827">
        <v>0</v>
      </c>
      <c r="J1827">
        <v>1825</v>
      </c>
      <c r="K1827">
        <f t="shared" si="177"/>
        <v>183</v>
      </c>
      <c r="L1827">
        <f t="shared" si="178"/>
        <v>457</v>
      </c>
      <c r="M1827">
        <f t="shared" si="179"/>
        <v>92</v>
      </c>
      <c r="O1827" s="278">
        <v>1825</v>
      </c>
      <c r="P1827" s="278">
        <v>0</v>
      </c>
      <c r="Q1827" s="278">
        <f t="shared" si="180"/>
        <v>1825</v>
      </c>
      <c r="R1827" s="279">
        <v>0</v>
      </c>
    </row>
    <row r="1828" spans="1:18" x14ac:dyDescent="0.25">
      <c r="A1828">
        <v>1826</v>
      </c>
      <c r="B1828">
        <f>ROUNDUP(Commercial_Industrial_Requirements[[#This Row],[Total Parking Spaces]]*0.2,0.1)</f>
        <v>366</v>
      </c>
      <c r="C1828">
        <f>ROUNDUP(Commercial_Industrial_Requirements[[#This Row],['# EV Capable Spaces]]*0.25,0.1)</f>
        <v>92</v>
      </c>
      <c r="E1828">
        <v>1826</v>
      </c>
      <c r="F1828">
        <f t="shared" si="175"/>
        <v>183</v>
      </c>
      <c r="G1828">
        <f t="shared" si="176"/>
        <v>457</v>
      </c>
      <c r="H1828">
        <v>0</v>
      </c>
      <c r="J1828">
        <v>1826</v>
      </c>
      <c r="K1828">
        <f t="shared" si="177"/>
        <v>183</v>
      </c>
      <c r="L1828">
        <f t="shared" si="178"/>
        <v>457</v>
      </c>
      <c r="M1828">
        <f t="shared" si="179"/>
        <v>92</v>
      </c>
      <c r="O1828" s="278">
        <v>1826</v>
      </c>
      <c r="P1828" s="278">
        <v>0</v>
      </c>
      <c r="Q1828" s="278">
        <f t="shared" si="180"/>
        <v>1826</v>
      </c>
      <c r="R1828" s="279">
        <v>0</v>
      </c>
    </row>
    <row r="1829" spans="1:18" x14ac:dyDescent="0.25">
      <c r="A1829">
        <v>1827</v>
      </c>
      <c r="B1829">
        <f>ROUNDUP(Commercial_Industrial_Requirements[[#This Row],[Total Parking Spaces]]*0.2,0.1)</f>
        <v>366</v>
      </c>
      <c r="C1829">
        <f>ROUNDUP(Commercial_Industrial_Requirements[[#This Row],['# EV Capable Spaces]]*0.25,0.1)</f>
        <v>92</v>
      </c>
      <c r="E1829">
        <v>1827</v>
      </c>
      <c r="F1829">
        <f t="shared" si="175"/>
        <v>183</v>
      </c>
      <c r="G1829">
        <f t="shared" si="176"/>
        <v>457</v>
      </c>
      <c r="H1829">
        <v>0</v>
      </c>
      <c r="J1829">
        <v>1827</v>
      </c>
      <c r="K1829">
        <f t="shared" si="177"/>
        <v>183</v>
      </c>
      <c r="L1829">
        <f t="shared" si="178"/>
        <v>457</v>
      </c>
      <c r="M1829">
        <f t="shared" si="179"/>
        <v>92</v>
      </c>
      <c r="O1829" s="278">
        <v>1827</v>
      </c>
      <c r="P1829" s="278">
        <v>0</v>
      </c>
      <c r="Q1829" s="278">
        <f t="shared" si="180"/>
        <v>1827</v>
      </c>
      <c r="R1829" s="279">
        <v>0</v>
      </c>
    </row>
    <row r="1830" spans="1:18" x14ac:dyDescent="0.25">
      <c r="A1830">
        <v>1828</v>
      </c>
      <c r="B1830">
        <f>ROUNDUP(Commercial_Industrial_Requirements[[#This Row],[Total Parking Spaces]]*0.2,0.1)</f>
        <v>366</v>
      </c>
      <c r="C1830">
        <f>ROUNDUP(Commercial_Industrial_Requirements[[#This Row],['# EV Capable Spaces]]*0.25,0.1)</f>
        <v>92</v>
      </c>
      <c r="E1830">
        <v>1828</v>
      </c>
      <c r="F1830">
        <f t="shared" si="175"/>
        <v>183</v>
      </c>
      <c r="G1830">
        <f t="shared" si="176"/>
        <v>457</v>
      </c>
      <c r="H1830">
        <v>0</v>
      </c>
      <c r="J1830">
        <v>1828</v>
      </c>
      <c r="K1830">
        <f t="shared" si="177"/>
        <v>183</v>
      </c>
      <c r="L1830">
        <f t="shared" si="178"/>
        <v>457</v>
      </c>
      <c r="M1830">
        <f t="shared" si="179"/>
        <v>92</v>
      </c>
      <c r="O1830" s="278">
        <v>1828</v>
      </c>
      <c r="P1830" s="278">
        <v>0</v>
      </c>
      <c r="Q1830" s="278">
        <f t="shared" si="180"/>
        <v>1828</v>
      </c>
      <c r="R1830" s="279">
        <v>0</v>
      </c>
    </row>
    <row r="1831" spans="1:18" x14ac:dyDescent="0.25">
      <c r="A1831">
        <v>1829</v>
      </c>
      <c r="B1831">
        <f>ROUNDUP(Commercial_Industrial_Requirements[[#This Row],[Total Parking Spaces]]*0.2,0.1)</f>
        <v>366</v>
      </c>
      <c r="C1831">
        <f>ROUNDUP(Commercial_Industrial_Requirements[[#This Row],['# EV Capable Spaces]]*0.25,0.1)</f>
        <v>92</v>
      </c>
      <c r="E1831">
        <v>1829</v>
      </c>
      <c r="F1831">
        <f t="shared" si="175"/>
        <v>183</v>
      </c>
      <c r="G1831">
        <f t="shared" si="176"/>
        <v>458</v>
      </c>
      <c r="H1831">
        <v>0</v>
      </c>
      <c r="J1831">
        <v>1829</v>
      </c>
      <c r="K1831">
        <f t="shared" si="177"/>
        <v>183</v>
      </c>
      <c r="L1831">
        <f t="shared" si="178"/>
        <v>458</v>
      </c>
      <c r="M1831">
        <f t="shared" si="179"/>
        <v>92</v>
      </c>
      <c r="O1831" s="278">
        <v>1829</v>
      </c>
      <c r="P1831" s="278">
        <v>0</v>
      </c>
      <c r="Q1831" s="278">
        <f t="shared" si="180"/>
        <v>1829</v>
      </c>
      <c r="R1831" s="279">
        <v>0</v>
      </c>
    </row>
    <row r="1832" spans="1:18" x14ac:dyDescent="0.25">
      <c r="A1832">
        <v>1830</v>
      </c>
      <c r="B1832">
        <f>ROUNDUP(Commercial_Industrial_Requirements[[#This Row],[Total Parking Spaces]]*0.2,0.1)</f>
        <v>366</v>
      </c>
      <c r="C1832">
        <f>ROUNDUP(Commercial_Industrial_Requirements[[#This Row],['# EV Capable Spaces]]*0.25,0.1)</f>
        <v>92</v>
      </c>
      <c r="E1832">
        <v>1830</v>
      </c>
      <c r="F1832">
        <f t="shared" si="175"/>
        <v>183</v>
      </c>
      <c r="G1832">
        <f t="shared" si="176"/>
        <v>458</v>
      </c>
      <c r="H1832">
        <v>0</v>
      </c>
      <c r="J1832">
        <v>1830</v>
      </c>
      <c r="K1832">
        <f t="shared" si="177"/>
        <v>183</v>
      </c>
      <c r="L1832">
        <f t="shared" si="178"/>
        <v>458</v>
      </c>
      <c r="M1832">
        <f t="shared" si="179"/>
        <v>92</v>
      </c>
      <c r="O1832" s="278">
        <v>1830</v>
      </c>
      <c r="P1832" s="278">
        <v>0</v>
      </c>
      <c r="Q1832" s="278">
        <f t="shared" si="180"/>
        <v>1830</v>
      </c>
      <c r="R1832" s="279">
        <v>0</v>
      </c>
    </row>
    <row r="1833" spans="1:18" x14ac:dyDescent="0.25">
      <c r="A1833">
        <v>1831</v>
      </c>
      <c r="B1833">
        <f>ROUNDUP(Commercial_Industrial_Requirements[[#This Row],[Total Parking Spaces]]*0.2,0.1)</f>
        <v>367</v>
      </c>
      <c r="C1833">
        <f>ROUNDUP(Commercial_Industrial_Requirements[[#This Row],['# EV Capable Spaces]]*0.25,0.1)</f>
        <v>92</v>
      </c>
      <c r="E1833">
        <v>1831</v>
      </c>
      <c r="F1833">
        <f t="shared" si="175"/>
        <v>184</v>
      </c>
      <c r="G1833">
        <f t="shared" si="176"/>
        <v>458</v>
      </c>
      <c r="H1833">
        <v>0</v>
      </c>
      <c r="J1833">
        <v>1831</v>
      </c>
      <c r="K1833">
        <f t="shared" si="177"/>
        <v>184</v>
      </c>
      <c r="L1833">
        <f t="shared" si="178"/>
        <v>458</v>
      </c>
      <c r="M1833">
        <f t="shared" si="179"/>
        <v>92</v>
      </c>
      <c r="O1833" s="278">
        <v>1831</v>
      </c>
      <c r="P1833" s="278">
        <v>0</v>
      </c>
      <c r="Q1833" s="278">
        <f t="shared" si="180"/>
        <v>1831</v>
      </c>
      <c r="R1833" s="279">
        <v>0</v>
      </c>
    </row>
    <row r="1834" spans="1:18" x14ac:dyDescent="0.25">
      <c r="A1834">
        <v>1832</v>
      </c>
      <c r="B1834">
        <f>ROUNDUP(Commercial_Industrial_Requirements[[#This Row],[Total Parking Spaces]]*0.2,0.1)</f>
        <v>367</v>
      </c>
      <c r="C1834">
        <f>ROUNDUP(Commercial_Industrial_Requirements[[#This Row],['# EV Capable Spaces]]*0.25,0.1)</f>
        <v>92</v>
      </c>
      <c r="E1834">
        <v>1832</v>
      </c>
      <c r="F1834">
        <f t="shared" si="175"/>
        <v>184</v>
      </c>
      <c r="G1834">
        <f t="shared" si="176"/>
        <v>458</v>
      </c>
      <c r="H1834">
        <v>0</v>
      </c>
      <c r="J1834">
        <v>1832</v>
      </c>
      <c r="K1834">
        <f t="shared" si="177"/>
        <v>184</v>
      </c>
      <c r="L1834">
        <f t="shared" si="178"/>
        <v>458</v>
      </c>
      <c r="M1834">
        <f t="shared" si="179"/>
        <v>92</v>
      </c>
      <c r="O1834" s="278">
        <v>1832</v>
      </c>
      <c r="P1834" s="278">
        <v>0</v>
      </c>
      <c r="Q1834" s="278">
        <f t="shared" si="180"/>
        <v>1832</v>
      </c>
      <c r="R1834" s="279">
        <v>0</v>
      </c>
    </row>
    <row r="1835" spans="1:18" x14ac:dyDescent="0.25">
      <c r="A1835">
        <v>1833</v>
      </c>
      <c r="B1835">
        <f>ROUNDUP(Commercial_Industrial_Requirements[[#This Row],[Total Parking Spaces]]*0.2,0.1)</f>
        <v>367</v>
      </c>
      <c r="C1835">
        <f>ROUNDUP(Commercial_Industrial_Requirements[[#This Row],['# EV Capable Spaces]]*0.25,0.1)</f>
        <v>92</v>
      </c>
      <c r="E1835">
        <v>1833</v>
      </c>
      <c r="F1835">
        <f t="shared" si="175"/>
        <v>184</v>
      </c>
      <c r="G1835">
        <f t="shared" si="176"/>
        <v>459</v>
      </c>
      <c r="H1835">
        <v>0</v>
      </c>
      <c r="J1835">
        <v>1833</v>
      </c>
      <c r="K1835">
        <f t="shared" si="177"/>
        <v>184</v>
      </c>
      <c r="L1835">
        <f t="shared" si="178"/>
        <v>459</v>
      </c>
      <c r="M1835">
        <f t="shared" si="179"/>
        <v>92</v>
      </c>
      <c r="O1835" s="278">
        <v>1833</v>
      </c>
      <c r="P1835" s="278">
        <v>0</v>
      </c>
      <c r="Q1835" s="278">
        <f t="shared" si="180"/>
        <v>1833</v>
      </c>
      <c r="R1835" s="279">
        <v>0</v>
      </c>
    </row>
    <row r="1836" spans="1:18" x14ac:dyDescent="0.25">
      <c r="A1836">
        <v>1834</v>
      </c>
      <c r="B1836">
        <f>ROUNDUP(Commercial_Industrial_Requirements[[#This Row],[Total Parking Spaces]]*0.2,0.1)</f>
        <v>367</v>
      </c>
      <c r="C1836">
        <f>ROUNDUP(Commercial_Industrial_Requirements[[#This Row],['# EV Capable Spaces]]*0.25,0.1)</f>
        <v>92</v>
      </c>
      <c r="E1836">
        <v>1834</v>
      </c>
      <c r="F1836">
        <f t="shared" si="175"/>
        <v>184</v>
      </c>
      <c r="G1836">
        <f t="shared" si="176"/>
        <v>459</v>
      </c>
      <c r="H1836">
        <v>0</v>
      </c>
      <c r="J1836">
        <v>1834</v>
      </c>
      <c r="K1836">
        <f t="shared" si="177"/>
        <v>184</v>
      </c>
      <c r="L1836">
        <f t="shared" si="178"/>
        <v>459</v>
      </c>
      <c r="M1836">
        <f t="shared" si="179"/>
        <v>92</v>
      </c>
      <c r="O1836" s="278">
        <v>1834</v>
      </c>
      <c r="P1836" s="278">
        <v>0</v>
      </c>
      <c r="Q1836" s="278">
        <f t="shared" si="180"/>
        <v>1834</v>
      </c>
      <c r="R1836" s="279">
        <v>0</v>
      </c>
    </row>
    <row r="1837" spans="1:18" x14ac:dyDescent="0.25">
      <c r="A1837">
        <v>1835</v>
      </c>
      <c r="B1837">
        <f>ROUNDUP(Commercial_Industrial_Requirements[[#This Row],[Total Parking Spaces]]*0.2,0.1)</f>
        <v>367</v>
      </c>
      <c r="C1837">
        <f>ROUNDUP(Commercial_Industrial_Requirements[[#This Row],['# EV Capable Spaces]]*0.25,0.1)</f>
        <v>92</v>
      </c>
      <c r="E1837">
        <v>1835</v>
      </c>
      <c r="F1837">
        <f t="shared" ref="F1837:F1900" si="181">ROUNDUP(E1837*0.1,0.1)</f>
        <v>184</v>
      </c>
      <c r="G1837">
        <f t="shared" ref="G1837:G1900" si="182">ROUNDUP(E1837*0.25,0.1)</f>
        <v>459</v>
      </c>
      <c r="H1837">
        <v>0</v>
      </c>
      <c r="J1837">
        <v>1835</v>
      </c>
      <c r="K1837">
        <f t="shared" si="177"/>
        <v>184</v>
      </c>
      <c r="L1837">
        <f t="shared" si="178"/>
        <v>459</v>
      </c>
      <c r="M1837">
        <f t="shared" si="179"/>
        <v>92</v>
      </c>
      <c r="O1837" s="278">
        <v>1835</v>
      </c>
      <c r="P1837" s="278">
        <v>0</v>
      </c>
      <c r="Q1837" s="278">
        <f t="shared" si="180"/>
        <v>1835</v>
      </c>
      <c r="R1837" s="279">
        <v>0</v>
      </c>
    </row>
    <row r="1838" spans="1:18" x14ac:dyDescent="0.25">
      <c r="A1838">
        <v>1836</v>
      </c>
      <c r="B1838">
        <f>ROUNDUP(Commercial_Industrial_Requirements[[#This Row],[Total Parking Spaces]]*0.2,0.1)</f>
        <v>368</v>
      </c>
      <c r="C1838">
        <f>ROUNDUP(Commercial_Industrial_Requirements[[#This Row],['# EV Capable Spaces]]*0.25,0.1)</f>
        <v>92</v>
      </c>
      <c r="E1838">
        <v>1836</v>
      </c>
      <c r="F1838">
        <f t="shared" si="181"/>
        <v>184</v>
      </c>
      <c r="G1838">
        <f t="shared" si="182"/>
        <v>459</v>
      </c>
      <c r="H1838">
        <v>0</v>
      </c>
      <c r="J1838">
        <v>1836</v>
      </c>
      <c r="K1838">
        <f t="shared" si="177"/>
        <v>184</v>
      </c>
      <c r="L1838">
        <f t="shared" si="178"/>
        <v>459</v>
      </c>
      <c r="M1838">
        <f t="shared" si="179"/>
        <v>92</v>
      </c>
      <c r="O1838" s="278">
        <v>1836</v>
      </c>
      <c r="P1838" s="278">
        <v>0</v>
      </c>
      <c r="Q1838" s="278">
        <f t="shared" si="180"/>
        <v>1836</v>
      </c>
      <c r="R1838" s="279">
        <v>0</v>
      </c>
    </row>
    <row r="1839" spans="1:18" x14ac:dyDescent="0.25">
      <c r="A1839">
        <v>1837</v>
      </c>
      <c r="B1839">
        <f>ROUNDUP(Commercial_Industrial_Requirements[[#This Row],[Total Parking Spaces]]*0.2,0.1)</f>
        <v>368</v>
      </c>
      <c r="C1839">
        <f>ROUNDUP(Commercial_Industrial_Requirements[[#This Row],['# EV Capable Spaces]]*0.25,0.1)</f>
        <v>92</v>
      </c>
      <c r="E1839">
        <v>1837</v>
      </c>
      <c r="F1839">
        <f t="shared" si="181"/>
        <v>184</v>
      </c>
      <c r="G1839">
        <f t="shared" si="182"/>
        <v>460</v>
      </c>
      <c r="H1839">
        <v>0</v>
      </c>
      <c r="J1839">
        <v>1837</v>
      </c>
      <c r="K1839">
        <f t="shared" si="177"/>
        <v>184</v>
      </c>
      <c r="L1839">
        <f t="shared" si="178"/>
        <v>460</v>
      </c>
      <c r="M1839">
        <f t="shared" si="179"/>
        <v>92</v>
      </c>
      <c r="O1839" s="278">
        <v>1837</v>
      </c>
      <c r="P1839" s="278">
        <v>0</v>
      </c>
      <c r="Q1839" s="278">
        <f t="shared" si="180"/>
        <v>1837</v>
      </c>
      <c r="R1839" s="279">
        <v>0</v>
      </c>
    </row>
    <row r="1840" spans="1:18" x14ac:dyDescent="0.25">
      <c r="A1840">
        <v>1838</v>
      </c>
      <c r="B1840">
        <f>ROUNDUP(Commercial_Industrial_Requirements[[#This Row],[Total Parking Spaces]]*0.2,0.1)</f>
        <v>368</v>
      </c>
      <c r="C1840">
        <f>ROUNDUP(Commercial_Industrial_Requirements[[#This Row],['# EV Capable Spaces]]*0.25,0.1)</f>
        <v>92</v>
      </c>
      <c r="E1840">
        <v>1838</v>
      </c>
      <c r="F1840">
        <f t="shared" si="181"/>
        <v>184</v>
      </c>
      <c r="G1840">
        <f t="shared" si="182"/>
        <v>460</v>
      </c>
      <c r="H1840">
        <v>0</v>
      </c>
      <c r="J1840">
        <v>1838</v>
      </c>
      <c r="K1840">
        <f t="shared" si="177"/>
        <v>184</v>
      </c>
      <c r="L1840">
        <f t="shared" si="178"/>
        <v>460</v>
      </c>
      <c r="M1840">
        <f t="shared" si="179"/>
        <v>92</v>
      </c>
      <c r="O1840" s="278">
        <v>1838</v>
      </c>
      <c r="P1840" s="278">
        <v>0</v>
      </c>
      <c r="Q1840" s="278">
        <f t="shared" si="180"/>
        <v>1838</v>
      </c>
      <c r="R1840" s="279">
        <v>0</v>
      </c>
    </row>
    <row r="1841" spans="1:18" x14ac:dyDescent="0.25">
      <c r="A1841">
        <v>1839</v>
      </c>
      <c r="B1841">
        <f>ROUNDUP(Commercial_Industrial_Requirements[[#This Row],[Total Parking Spaces]]*0.2,0.1)</f>
        <v>368</v>
      </c>
      <c r="C1841">
        <f>ROUNDUP(Commercial_Industrial_Requirements[[#This Row],['# EV Capable Spaces]]*0.25,0.1)</f>
        <v>92</v>
      </c>
      <c r="E1841">
        <v>1839</v>
      </c>
      <c r="F1841">
        <f t="shared" si="181"/>
        <v>184</v>
      </c>
      <c r="G1841">
        <f t="shared" si="182"/>
        <v>460</v>
      </c>
      <c r="H1841">
        <v>0</v>
      </c>
      <c r="J1841">
        <v>1839</v>
      </c>
      <c r="K1841">
        <f t="shared" si="177"/>
        <v>184</v>
      </c>
      <c r="L1841">
        <f t="shared" si="178"/>
        <v>460</v>
      </c>
      <c r="M1841">
        <f t="shared" si="179"/>
        <v>92</v>
      </c>
      <c r="O1841" s="278">
        <v>1839</v>
      </c>
      <c r="P1841" s="278">
        <v>0</v>
      </c>
      <c r="Q1841" s="278">
        <f t="shared" si="180"/>
        <v>1839</v>
      </c>
      <c r="R1841" s="279">
        <v>0</v>
      </c>
    </row>
    <row r="1842" spans="1:18" x14ac:dyDescent="0.25">
      <c r="A1842">
        <v>1840</v>
      </c>
      <c r="B1842">
        <f>ROUNDUP(Commercial_Industrial_Requirements[[#This Row],[Total Parking Spaces]]*0.2,0.1)</f>
        <v>368</v>
      </c>
      <c r="C1842">
        <f>ROUNDUP(Commercial_Industrial_Requirements[[#This Row],['# EV Capable Spaces]]*0.25,0.1)</f>
        <v>92</v>
      </c>
      <c r="E1842">
        <v>1840</v>
      </c>
      <c r="F1842">
        <f t="shared" si="181"/>
        <v>184</v>
      </c>
      <c r="G1842">
        <f t="shared" si="182"/>
        <v>460</v>
      </c>
      <c r="H1842">
        <v>0</v>
      </c>
      <c r="J1842">
        <v>1840</v>
      </c>
      <c r="K1842">
        <f t="shared" si="177"/>
        <v>184</v>
      </c>
      <c r="L1842">
        <f t="shared" si="178"/>
        <v>460</v>
      </c>
      <c r="M1842">
        <f t="shared" si="179"/>
        <v>92</v>
      </c>
      <c r="O1842" s="278">
        <v>1840</v>
      </c>
      <c r="P1842" s="278">
        <v>0</v>
      </c>
      <c r="Q1842" s="278">
        <f t="shared" si="180"/>
        <v>1840</v>
      </c>
      <c r="R1842" s="279">
        <v>0</v>
      </c>
    </row>
    <row r="1843" spans="1:18" x14ac:dyDescent="0.25">
      <c r="A1843">
        <v>1841</v>
      </c>
      <c r="B1843">
        <f>ROUNDUP(Commercial_Industrial_Requirements[[#This Row],[Total Parking Spaces]]*0.2,0.1)</f>
        <v>369</v>
      </c>
      <c r="C1843">
        <f>ROUNDUP(Commercial_Industrial_Requirements[[#This Row],['# EV Capable Spaces]]*0.25,0.1)</f>
        <v>93</v>
      </c>
      <c r="E1843">
        <v>1841</v>
      </c>
      <c r="F1843">
        <f t="shared" si="181"/>
        <v>185</v>
      </c>
      <c r="G1843">
        <f t="shared" si="182"/>
        <v>461</v>
      </c>
      <c r="H1843">
        <v>0</v>
      </c>
      <c r="J1843">
        <v>1841</v>
      </c>
      <c r="K1843">
        <f t="shared" si="177"/>
        <v>185</v>
      </c>
      <c r="L1843">
        <f t="shared" si="178"/>
        <v>461</v>
      </c>
      <c r="M1843">
        <f t="shared" si="179"/>
        <v>93</v>
      </c>
      <c r="O1843" s="278">
        <v>1841</v>
      </c>
      <c r="P1843" s="278">
        <v>0</v>
      </c>
      <c r="Q1843" s="278">
        <f t="shared" si="180"/>
        <v>1841</v>
      </c>
      <c r="R1843" s="279">
        <v>0</v>
      </c>
    </row>
    <row r="1844" spans="1:18" x14ac:dyDescent="0.25">
      <c r="A1844">
        <v>1842</v>
      </c>
      <c r="B1844">
        <f>ROUNDUP(Commercial_Industrial_Requirements[[#This Row],[Total Parking Spaces]]*0.2,0.1)</f>
        <v>369</v>
      </c>
      <c r="C1844">
        <f>ROUNDUP(Commercial_Industrial_Requirements[[#This Row],['# EV Capable Spaces]]*0.25,0.1)</f>
        <v>93</v>
      </c>
      <c r="E1844">
        <v>1842</v>
      </c>
      <c r="F1844">
        <f t="shared" si="181"/>
        <v>185</v>
      </c>
      <c r="G1844">
        <f t="shared" si="182"/>
        <v>461</v>
      </c>
      <c r="H1844">
        <v>0</v>
      </c>
      <c r="J1844">
        <v>1842</v>
      </c>
      <c r="K1844">
        <f t="shared" si="177"/>
        <v>185</v>
      </c>
      <c r="L1844">
        <f t="shared" si="178"/>
        <v>461</v>
      </c>
      <c r="M1844">
        <f t="shared" si="179"/>
        <v>93</v>
      </c>
      <c r="O1844" s="278">
        <v>1842</v>
      </c>
      <c r="P1844" s="278">
        <v>0</v>
      </c>
      <c r="Q1844" s="278">
        <f t="shared" si="180"/>
        <v>1842</v>
      </c>
      <c r="R1844" s="279">
        <v>0</v>
      </c>
    </row>
    <row r="1845" spans="1:18" x14ac:dyDescent="0.25">
      <c r="A1845">
        <v>1843</v>
      </c>
      <c r="B1845">
        <f>ROUNDUP(Commercial_Industrial_Requirements[[#This Row],[Total Parking Spaces]]*0.2,0.1)</f>
        <v>369</v>
      </c>
      <c r="C1845">
        <f>ROUNDUP(Commercial_Industrial_Requirements[[#This Row],['# EV Capable Spaces]]*0.25,0.1)</f>
        <v>93</v>
      </c>
      <c r="E1845">
        <v>1843</v>
      </c>
      <c r="F1845">
        <f t="shared" si="181"/>
        <v>185</v>
      </c>
      <c r="G1845">
        <f t="shared" si="182"/>
        <v>461</v>
      </c>
      <c r="H1845">
        <v>0</v>
      </c>
      <c r="J1845">
        <v>1843</v>
      </c>
      <c r="K1845">
        <f t="shared" si="177"/>
        <v>185</v>
      </c>
      <c r="L1845">
        <f t="shared" si="178"/>
        <v>461</v>
      </c>
      <c r="M1845">
        <f t="shared" si="179"/>
        <v>93</v>
      </c>
      <c r="O1845" s="278">
        <v>1843</v>
      </c>
      <c r="P1845" s="278">
        <v>0</v>
      </c>
      <c r="Q1845" s="278">
        <f t="shared" si="180"/>
        <v>1843</v>
      </c>
      <c r="R1845" s="279">
        <v>0</v>
      </c>
    </row>
    <row r="1846" spans="1:18" x14ac:dyDescent="0.25">
      <c r="A1846">
        <v>1844</v>
      </c>
      <c r="B1846">
        <f>ROUNDUP(Commercial_Industrial_Requirements[[#This Row],[Total Parking Spaces]]*0.2,0.1)</f>
        <v>369</v>
      </c>
      <c r="C1846">
        <f>ROUNDUP(Commercial_Industrial_Requirements[[#This Row],['# EV Capable Spaces]]*0.25,0.1)</f>
        <v>93</v>
      </c>
      <c r="E1846">
        <v>1844</v>
      </c>
      <c r="F1846">
        <f t="shared" si="181"/>
        <v>185</v>
      </c>
      <c r="G1846">
        <f t="shared" si="182"/>
        <v>461</v>
      </c>
      <c r="H1846">
        <v>0</v>
      </c>
      <c r="J1846">
        <v>1844</v>
      </c>
      <c r="K1846">
        <f t="shared" si="177"/>
        <v>185</v>
      </c>
      <c r="L1846">
        <f t="shared" si="178"/>
        <v>461</v>
      </c>
      <c r="M1846">
        <f t="shared" si="179"/>
        <v>93</v>
      </c>
      <c r="O1846" s="278">
        <v>1844</v>
      </c>
      <c r="P1846" s="278">
        <v>0</v>
      </c>
      <c r="Q1846" s="278">
        <f t="shared" si="180"/>
        <v>1844</v>
      </c>
      <c r="R1846" s="279">
        <v>0</v>
      </c>
    </row>
    <row r="1847" spans="1:18" x14ac:dyDescent="0.25">
      <c r="A1847">
        <v>1845</v>
      </c>
      <c r="B1847">
        <f>ROUNDUP(Commercial_Industrial_Requirements[[#This Row],[Total Parking Spaces]]*0.2,0.1)</f>
        <v>369</v>
      </c>
      <c r="C1847">
        <f>ROUNDUP(Commercial_Industrial_Requirements[[#This Row],['# EV Capable Spaces]]*0.25,0.1)</f>
        <v>93</v>
      </c>
      <c r="E1847">
        <v>1845</v>
      </c>
      <c r="F1847">
        <f t="shared" si="181"/>
        <v>185</v>
      </c>
      <c r="G1847">
        <f t="shared" si="182"/>
        <v>462</v>
      </c>
      <c r="H1847">
        <v>0</v>
      </c>
      <c r="J1847">
        <v>1845</v>
      </c>
      <c r="K1847">
        <f t="shared" si="177"/>
        <v>185</v>
      </c>
      <c r="L1847">
        <f t="shared" si="178"/>
        <v>462</v>
      </c>
      <c r="M1847">
        <f t="shared" si="179"/>
        <v>93</v>
      </c>
      <c r="O1847" s="278">
        <v>1845</v>
      </c>
      <c r="P1847" s="278">
        <v>0</v>
      </c>
      <c r="Q1847" s="278">
        <f t="shared" si="180"/>
        <v>1845</v>
      </c>
      <c r="R1847" s="279">
        <v>0</v>
      </c>
    </row>
    <row r="1848" spans="1:18" x14ac:dyDescent="0.25">
      <c r="A1848">
        <v>1846</v>
      </c>
      <c r="B1848">
        <f>ROUNDUP(Commercial_Industrial_Requirements[[#This Row],[Total Parking Spaces]]*0.2,0.1)</f>
        <v>370</v>
      </c>
      <c r="C1848">
        <f>ROUNDUP(Commercial_Industrial_Requirements[[#This Row],['# EV Capable Spaces]]*0.25,0.1)</f>
        <v>93</v>
      </c>
      <c r="E1848">
        <v>1846</v>
      </c>
      <c r="F1848">
        <f t="shared" si="181"/>
        <v>185</v>
      </c>
      <c r="G1848">
        <f t="shared" si="182"/>
        <v>462</v>
      </c>
      <c r="H1848">
        <v>0</v>
      </c>
      <c r="J1848">
        <v>1846</v>
      </c>
      <c r="K1848">
        <f t="shared" si="177"/>
        <v>185</v>
      </c>
      <c r="L1848">
        <f t="shared" si="178"/>
        <v>462</v>
      </c>
      <c r="M1848">
        <f t="shared" si="179"/>
        <v>93</v>
      </c>
      <c r="O1848" s="278">
        <v>1846</v>
      </c>
      <c r="P1848" s="278">
        <v>0</v>
      </c>
      <c r="Q1848" s="278">
        <f t="shared" si="180"/>
        <v>1846</v>
      </c>
      <c r="R1848" s="279">
        <v>0</v>
      </c>
    </row>
    <row r="1849" spans="1:18" x14ac:dyDescent="0.25">
      <c r="A1849">
        <v>1847</v>
      </c>
      <c r="B1849">
        <f>ROUNDUP(Commercial_Industrial_Requirements[[#This Row],[Total Parking Spaces]]*0.2,0.1)</f>
        <v>370</v>
      </c>
      <c r="C1849">
        <f>ROUNDUP(Commercial_Industrial_Requirements[[#This Row],['# EV Capable Spaces]]*0.25,0.1)</f>
        <v>93</v>
      </c>
      <c r="E1849">
        <v>1847</v>
      </c>
      <c r="F1849">
        <f t="shared" si="181"/>
        <v>185</v>
      </c>
      <c r="G1849">
        <f t="shared" si="182"/>
        <v>462</v>
      </c>
      <c r="H1849">
        <v>0</v>
      </c>
      <c r="J1849">
        <v>1847</v>
      </c>
      <c r="K1849">
        <f t="shared" si="177"/>
        <v>185</v>
      </c>
      <c r="L1849">
        <f t="shared" si="178"/>
        <v>462</v>
      </c>
      <c r="M1849">
        <f t="shared" si="179"/>
        <v>93</v>
      </c>
      <c r="O1849" s="278">
        <v>1847</v>
      </c>
      <c r="P1849" s="278">
        <v>0</v>
      </c>
      <c r="Q1849" s="278">
        <f t="shared" si="180"/>
        <v>1847</v>
      </c>
      <c r="R1849" s="279">
        <v>0</v>
      </c>
    </row>
    <row r="1850" spans="1:18" x14ac:dyDescent="0.25">
      <c r="A1850">
        <v>1848</v>
      </c>
      <c r="B1850">
        <f>ROUNDUP(Commercial_Industrial_Requirements[[#This Row],[Total Parking Spaces]]*0.2,0.1)</f>
        <v>370</v>
      </c>
      <c r="C1850">
        <f>ROUNDUP(Commercial_Industrial_Requirements[[#This Row],['# EV Capable Spaces]]*0.25,0.1)</f>
        <v>93</v>
      </c>
      <c r="E1850">
        <v>1848</v>
      </c>
      <c r="F1850">
        <f t="shared" si="181"/>
        <v>185</v>
      </c>
      <c r="G1850">
        <f t="shared" si="182"/>
        <v>462</v>
      </c>
      <c r="H1850">
        <v>0</v>
      </c>
      <c r="J1850">
        <v>1848</v>
      </c>
      <c r="K1850">
        <f t="shared" si="177"/>
        <v>185</v>
      </c>
      <c r="L1850">
        <f t="shared" si="178"/>
        <v>462</v>
      </c>
      <c r="M1850">
        <f t="shared" si="179"/>
        <v>93</v>
      </c>
      <c r="O1850" s="278">
        <v>1848</v>
      </c>
      <c r="P1850" s="278">
        <v>0</v>
      </c>
      <c r="Q1850" s="278">
        <f t="shared" si="180"/>
        <v>1848</v>
      </c>
      <c r="R1850" s="279">
        <v>0</v>
      </c>
    </row>
    <row r="1851" spans="1:18" x14ac:dyDescent="0.25">
      <c r="A1851">
        <v>1849</v>
      </c>
      <c r="B1851">
        <f>ROUNDUP(Commercial_Industrial_Requirements[[#This Row],[Total Parking Spaces]]*0.2,0.1)</f>
        <v>370</v>
      </c>
      <c r="C1851">
        <f>ROUNDUP(Commercial_Industrial_Requirements[[#This Row],['# EV Capable Spaces]]*0.25,0.1)</f>
        <v>93</v>
      </c>
      <c r="E1851">
        <v>1849</v>
      </c>
      <c r="F1851">
        <f t="shared" si="181"/>
        <v>185</v>
      </c>
      <c r="G1851">
        <f t="shared" si="182"/>
        <v>463</v>
      </c>
      <c r="H1851">
        <v>0</v>
      </c>
      <c r="J1851">
        <v>1849</v>
      </c>
      <c r="K1851">
        <f t="shared" si="177"/>
        <v>185</v>
      </c>
      <c r="L1851">
        <f t="shared" si="178"/>
        <v>463</v>
      </c>
      <c r="M1851">
        <f t="shared" si="179"/>
        <v>93</v>
      </c>
      <c r="O1851" s="278">
        <v>1849</v>
      </c>
      <c r="P1851" s="278">
        <v>0</v>
      </c>
      <c r="Q1851" s="278">
        <f t="shared" si="180"/>
        <v>1849</v>
      </c>
      <c r="R1851" s="279">
        <v>0</v>
      </c>
    </row>
    <row r="1852" spans="1:18" x14ac:dyDescent="0.25">
      <c r="A1852">
        <v>1850</v>
      </c>
      <c r="B1852">
        <f>ROUNDUP(Commercial_Industrial_Requirements[[#This Row],[Total Parking Spaces]]*0.2,0.1)</f>
        <v>370</v>
      </c>
      <c r="C1852">
        <f>ROUNDUP(Commercial_Industrial_Requirements[[#This Row],['# EV Capable Spaces]]*0.25,0.1)</f>
        <v>93</v>
      </c>
      <c r="E1852">
        <v>1850</v>
      </c>
      <c r="F1852">
        <f t="shared" si="181"/>
        <v>185</v>
      </c>
      <c r="G1852">
        <f t="shared" si="182"/>
        <v>463</v>
      </c>
      <c r="H1852">
        <v>0</v>
      </c>
      <c r="J1852">
        <v>1850</v>
      </c>
      <c r="K1852">
        <f t="shared" si="177"/>
        <v>185</v>
      </c>
      <c r="L1852">
        <f t="shared" si="178"/>
        <v>463</v>
      </c>
      <c r="M1852">
        <f t="shared" si="179"/>
        <v>93</v>
      </c>
      <c r="O1852" s="278">
        <v>1850</v>
      </c>
      <c r="P1852" s="278">
        <v>0</v>
      </c>
      <c r="Q1852" s="278">
        <f t="shared" si="180"/>
        <v>1850</v>
      </c>
      <c r="R1852" s="279">
        <v>0</v>
      </c>
    </row>
    <row r="1853" spans="1:18" x14ac:dyDescent="0.25">
      <c r="A1853">
        <v>1851</v>
      </c>
      <c r="B1853">
        <f>ROUNDUP(Commercial_Industrial_Requirements[[#This Row],[Total Parking Spaces]]*0.2,0.1)</f>
        <v>371</v>
      </c>
      <c r="C1853">
        <f>ROUNDUP(Commercial_Industrial_Requirements[[#This Row],['# EV Capable Spaces]]*0.25,0.1)</f>
        <v>93</v>
      </c>
      <c r="E1853">
        <v>1851</v>
      </c>
      <c r="F1853">
        <f t="shared" si="181"/>
        <v>186</v>
      </c>
      <c r="G1853">
        <f t="shared" si="182"/>
        <v>463</v>
      </c>
      <c r="H1853">
        <v>0</v>
      </c>
      <c r="J1853">
        <v>1851</v>
      </c>
      <c r="K1853">
        <f t="shared" si="177"/>
        <v>186</v>
      </c>
      <c r="L1853">
        <f t="shared" si="178"/>
        <v>463</v>
      </c>
      <c r="M1853">
        <f t="shared" si="179"/>
        <v>93</v>
      </c>
      <c r="O1853" s="278">
        <v>1851</v>
      </c>
      <c r="P1853" s="278">
        <v>0</v>
      </c>
      <c r="Q1853" s="278">
        <f t="shared" si="180"/>
        <v>1851</v>
      </c>
      <c r="R1853" s="279">
        <v>0</v>
      </c>
    </row>
    <row r="1854" spans="1:18" x14ac:dyDescent="0.25">
      <c r="A1854">
        <v>1852</v>
      </c>
      <c r="B1854">
        <f>ROUNDUP(Commercial_Industrial_Requirements[[#This Row],[Total Parking Spaces]]*0.2,0.1)</f>
        <v>371</v>
      </c>
      <c r="C1854">
        <f>ROUNDUP(Commercial_Industrial_Requirements[[#This Row],['# EV Capable Spaces]]*0.25,0.1)</f>
        <v>93</v>
      </c>
      <c r="E1854">
        <v>1852</v>
      </c>
      <c r="F1854">
        <f t="shared" si="181"/>
        <v>186</v>
      </c>
      <c r="G1854">
        <f t="shared" si="182"/>
        <v>463</v>
      </c>
      <c r="H1854">
        <v>0</v>
      </c>
      <c r="J1854">
        <v>1852</v>
      </c>
      <c r="K1854">
        <f t="shared" si="177"/>
        <v>186</v>
      </c>
      <c r="L1854">
        <f t="shared" si="178"/>
        <v>463</v>
      </c>
      <c r="M1854">
        <f t="shared" si="179"/>
        <v>93</v>
      </c>
      <c r="O1854" s="278">
        <v>1852</v>
      </c>
      <c r="P1854" s="278">
        <v>0</v>
      </c>
      <c r="Q1854" s="278">
        <f t="shared" si="180"/>
        <v>1852</v>
      </c>
      <c r="R1854" s="279">
        <v>0</v>
      </c>
    </row>
    <row r="1855" spans="1:18" x14ac:dyDescent="0.25">
      <c r="A1855">
        <v>1853</v>
      </c>
      <c r="B1855">
        <f>ROUNDUP(Commercial_Industrial_Requirements[[#This Row],[Total Parking Spaces]]*0.2,0.1)</f>
        <v>371</v>
      </c>
      <c r="C1855">
        <f>ROUNDUP(Commercial_Industrial_Requirements[[#This Row],['# EV Capable Spaces]]*0.25,0.1)</f>
        <v>93</v>
      </c>
      <c r="E1855">
        <v>1853</v>
      </c>
      <c r="F1855">
        <f t="shared" si="181"/>
        <v>186</v>
      </c>
      <c r="G1855">
        <f t="shared" si="182"/>
        <v>464</v>
      </c>
      <c r="H1855">
        <v>0</v>
      </c>
      <c r="J1855">
        <v>1853</v>
      </c>
      <c r="K1855">
        <f t="shared" si="177"/>
        <v>186</v>
      </c>
      <c r="L1855">
        <f t="shared" si="178"/>
        <v>464</v>
      </c>
      <c r="M1855">
        <f t="shared" si="179"/>
        <v>93</v>
      </c>
      <c r="O1855" s="278">
        <v>1853</v>
      </c>
      <c r="P1855" s="278">
        <v>0</v>
      </c>
      <c r="Q1855" s="278">
        <f t="shared" si="180"/>
        <v>1853</v>
      </c>
      <c r="R1855" s="279">
        <v>0</v>
      </c>
    </row>
    <row r="1856" spans="1:18" x14ac:dyDescent="0.25">
      <c r="A1856">
        <v>1854</v>
      </c>
      <c r="B1856">
        <f>ROUNDUP(Commercial_Industrial_Requirements[[#This Row],[Total Parking Spaces]]*0.2,0.1)</f>
        <v>371</v>
      </c>
      <c r="C1856">
        <f>ROUNDUP(Commercial_Industrial_Requirements[[#This Row],['# EV Capable Spaces]]*0.25,0.1)</f>
        <v>93</v>
      </c>
      <c r="E1856">
        <v>1854</v>
      </c>
      <c r="F1856">
        <f t="shared" si="181"/>
        <v>186</v>
      </c>
      <c r="G1856">
        <f t="shared" si="182"/>
        <v>464</v>
      </c>
      <c r="H1856">
        <v>0</v>
      </c>
      <c r="J1856">
        <v>1854</v>
      </c>
      <c r="K1856">
        <f t="shared" si="177"/>
        <v>186</v>
      </c>
      <c r="L1856">
        <f t="shared" si="178"/>
        <v>464</v>
      </c>
      <c r="M1856">
        <f t="shared" si="179"/>
        <v>93</v>
      </c>
      <c r="O1856" s="278">
        <v>1854</v>
      </c>
      <c r="P1856" s="278">
        <v>0</v>
      </c>
      <c r="Q1856" s="278">
        <f t="shared" si="180"/>
        <v>1854</v>
      </c>
      <c r="R1856" s="279">
        <v>0</v>
      </c>
    </row>
    <row r="1857" spans="1:18" x14ac:dyDescent="0.25">
      <c r="A1857">
        <v>1855</v>
      </c>
      <c r="B1857">
        <f>ROUNDUP(Commercial_Industrial_Requirements[[#This Row],[Total Parking Spaces]]*0.2,0.1)</f>
        <v>371</v>
      </c>
      <c r="C1857">
        <f>ROUNDUP(Commercial_Industrial_Requirements[[#This Row],['# EV Capable Spaces]]*0.25,0.1)</f>
        <v>93</v>
      </c>
      <c r="E1857">
        <v>1855</v>
      </c>
      <c r="F1857">
        <f t="shared" si="181"/>
        <v>186</v>
      </c>
      <c r="G1857">
        <f t="shared" si="182"/>
        <v>464</v>
      </c>
      <c r="H1857">
        <v>0</v>
      </c>
      <c r="J1857">
        <v>1855</v>
      </c>
      <c r="K1857">
        <f t="shared" si="177"/>
        <v>186</v>
      </c>
      <c r="L1857">
        <f t="shared" si="178"/>
        <v>464</v>
      </c>
      <c r="M1857">
        <f t="shared" si="179"/>
        <v>93</v>
      </c>
      <c r="O1857" s="278">
        <v>1855</v>
      </c>
      <c r="P1857" s="278">
        <v>0</v>
      </c>
      <c r="Q1857" s="278">
        <f t="shared" si="180"/>
        <v>1855</v>
      </c>
      <c r="R1857" s="279">
        <v>0</v>
      </c>
    </row>
    <row r="1858" spans="1:18" x14ac:dyDescent="0.25">
      <c r="A1858">
        <v>1856</v>
      </c>
      <c r="B1858">
        <f>ROUNDUP(Commercial_Industrial_Requirements[[#This Row],[Total Parking Spaces]]*0.2,0.1)</f>
        <v>372</v>
      </c>
      <c r="C1858">
        <f>ROUNDUP(Commercial_Industrial_Requirements[[#This Row],['# EV Capable Spaces]]*0.25,0.1)</f>
        <v>93</v>
      </c>
      <c r="E1858">
        <v>1856</v>
      </c>
      <c r="F1858">
        <f t="shared" si="181"/>
        <v>186</v>
      </c>
      <c r="G1858">
        <f t="shared" si="182"/>
        <v>464</v>
      </c>
      <c r="H1858">
        <v>0</v>
      </c>
      <c r="J1858">
        <v>1856</v>
      </c>
      <c r="K1858">
        <f t="shared" si="177"/>
        <v>186</v>
      </c>
      <c r="L1858">
        <f t="shared" si="178"/>
        <v>464</v>
      </c>
      <c r="M1858">
        <f t="shared" si="179"/>
        <v>93</v>
      </c>
      <c r="O1858" s="278">
        <v>1856</v>
      </c>
      <c r="P1858" s="278">
        <v>0</v>
      </c>
      <c r="Q1858" s="278">
        <f t="shared" si="180"/>
        <v>1856</v>
      </c>
      <c r="R1858" s="279">
        <v>0</v>
      </c>
    </row>
    <row r="1859" spans="1:18" x14ac:dyDescent="0.25">
      <c r="A1859">
        <v>1857</v>
      </c>
      <c r="B1859">
        <f>ROUNDUP(Commercial_Industrial_Requirements[[#This Row],[Total Parking Spaces]]*0.2,0.1)</f>
        <v>372</v>
      </c>
      <c r="C1859">
        <f>ROUNDUP(Commercial_Industrial_Requirements[[#This Row],['# EV Capable Spaces]]*0.25,0.1)</f>
        <v>93</v>
      </c>
      <c r="E1859">
        <v>1857</v>
      </c>
      <c r="F1859">
        <f t="shared" si="181"/>
        <v>186</v>
      </c>
      <c r="G1859">
        <f t="shared" si="182"/>
        <v>465</v>
      </c>
      <c r="H1859">
        <v>0</v>
      </c>
      <c r="J1859">
        <v>1857</v>
      </c>
      <c r="K1859">
        <f t="shared" si="177"/>
        <v>186</v>
      </c>
      <c r="L1859">
        <f t="shared" si="178"/>
        <v>465</v>
      </c>
      <c r="M1859">
        <f t="shared" si="179"/>
        <v>93</v>
      </c>
      <c r="O1859" s="278">
        <v>1857</v>
      </c>
      <c r="P1859" s="278">
        <v>0</v>
      </c>
      <c r="Q1859" s="278">
        <f t="shared" si="180"/>
        <v>1857</v>
      </c>
      <c r="R1859" s="279">
        <v>0</v>
      </c>
    </row>
    <row r="1860" spans="1:18" x14ac:dyDescent="0.25">
      <c r="A1860">
        <v>1858</v>
      </c>
      <c r="B1860">
        <f>ROUNDUP(Commercial_Industrial_Requirements[[#This Row],[Total Parking Spaces]]*0.2,0.1)</f>
        <v>372</v>
      </c>
      <c r="C1860">
        <f>ROUNDUP(Commercial_Industrial_Requirements[[#This Row],['# EV Capable Spaces]]*0.25,0.1)</f>
        <v>93</v>
      </c>
      <c r="E1860">
        <v>1858</v>
      </c>
      <c r="F1860">
        <f t="shared" si="181"/>
        <v>186</v>
      </c>
      <c r="G1860">
        <f t="shared" si="182"/>
        <v>465</v>
      </c>
      <c r="H1860">
        <v>0</v>
      </c>
      <c r="J1860">
        <v>1858</v>
      </c>
      <c r="K1860">
        <f t="shared" si="177"/>
        <v>186</v>
      </c>
      <c r="L1860">
        <f t="shared" si="178"/>
        <v>465</v>
      </c>
      <c r="M1860">
        <f t="shared" si="179"/>
        <v>93</v>
      </c>
      <c r="O1860" s="278">
        <v>1858</v>
      </c>
      <c r="P1860" s="278">
        <v>0</v>
      </c>
      <c r="Q1860" s="278">
        <f t="shared" si="180"/>
        <v>1858</v>
      </c>
      <c r="R1860" s="279">
        <v>0</v>
      </c>
    </row>
    <row r="1861" spans="1:18" x14ac:dyDescent="0.25">
      <c r="A1861">
        <v>1859</v>
      </c>
      <c r="B1861">
        <f>ROUNDUP(Commercial_Industrial_Requirements[[#This Row],[Total Parking Spaces]]*0.2,0.1)</f>
        <v>372</v>
      </c>
      <c r="C1861">
        <f>ROUNDUP(Commercial_Industrial_Requirements[[#This Row],['# EV Capable Spaces]]*0.25,0.1)</f>
        <v>93</v>
      </c>
      <c r="E1861">
        <v>1859</v>
      </c>
      <c r="F1861">
        <f t="shared" si="181"/>
        <v>186</v>
      </c>
      <c r="G1861">
        <f t="shared" si="182"/>
        <v>465</v>
      </c>
      <c r="H1861">
        <v>0</v>
      </c>
      <c r="J1861">
        <v>1859</v>
      </c>
      <c r="K1861">
        <f t="shared" si="177"/>
        <v>186</v>
      </c>
      <c r="L1861">
        <f t="shared" si="178"/>
        <v>465</v>
      </c>
      <c r="M1861">
        <f t="shared" si="179"/>
        <v>93</v>
      </c>
      <c r="O1861" s="278">
        <v>1859</v>
      </c>
      <c r="P1861" s="278">
        <v>0</v>
      </c>
      <c r="Q1861" s="278">
        <f t="shared" si="180"/>
        <v>1859</v>
      </c>
      <c r="R1861" s="279">
        <v>0</v>
      </c>
    </row>
    <row r="1862" spans="1:18" x14ac:dyDescent="0.25">
      <c r="A1862">
        <v>1860</v>
      </c>
      <c r="B1862">
        <f>ROUNDUP(Commercial_Industrial_Requirements[[#This Row],[Total Parking Spaces]]*0.2,0.1)</f>
        <v>372</v>
      </c>
      <c r="C1862">
        <f>ROUNDUP(Commercial_Industrial_Requirements[[#This Row],['# EV Capable Spaces]]*0.25,0.1)</f>
        <v>93</v>
      </c>
      <c r="E1862">
        <v>1860</v>
      </c>
      <c r="F1862">
        <f t="shared" si="181"/>
        <v>186</v>
      </c>
      <c r="G1862">
        <f t="shared" si="182"/>
        <v>465</v>
      </c>
      <c r="H1862">
        <v>0</v>
      </c>
      <c r="J1862">
        <v>1860</v>
      </c>
      <c r="K1862">
        <f t="shared" si="177"/>
        <v>186</v>
      </c>
      <c r="L1862">
        <f t="shared" si="178"/>
        <v>465</v>
      </c>
      <c r="M1862">
        <f t="shared" si="179"/>
        <v>93</v>
      </c>
      <c r="O1862" s="278">
        <v>1860</v>
      </c>
      <c r="P1862" s="278">
        <v>0</v>
      </c>
      <c r="Q1862" s="278">
        <f t="shared" si="180"/>
        <v>1860</v>
      </c>
      <c r="R1862" s="279">
        <v>0</v>
      </c>
    </row>
    <row r="1863" spans="1:18" x14ac:dyDescent="0.25">
      <c r="A1863">
        <v>1861</v>
      </c>
      <c r="B1863">
        <f>ROUNDUP(Commercial_Industrial_Requirements[[#This Row],[Total Parking Spaces]]*0.2,0.1)</f>
        <v>373</v>
      </c>
      <c r="C1863">
        <f>ROUNDUP(Commercial_Industrial_Requirements[[#This Row],['# EV Capable Spaces]]*0.25,0.1)</f>
        <v>94</v>
      </c>
      <c r="E1863">
        <v>1861</v>
      </c>
      <c r="F1863">
        <f t="shared" si="181"/>
        <v>187</v>
      </c>
      <c r="G1863">
        <f t="shared" si="182"/>
        <v>466</v>
      </c>
      <c r="H1863">
        <v>0</v>
      </c>
      <c r="J1863">
        <v>1861</v>
      </c>
      <c r="K1863">
        <f t="shared" si="177"/>
        <v>187</v>
      </c>
      <c r="L1863">
        <f t="shared" si="178"/>
        <v>466</v>
      </c>
      <c r="M1863">
        <f t="shared" si="179"/>
        <v>94</v>
      </c>
      <c r="O1863" s="278">
        <v>1861</v>
      </c>
      <c r="P1863" s="278">
        <v>0</v>
      </c>
      <c r="Q1863" s="278">
        <f t="shared" si="180"/>
        <v>1861</v>
      </c>
      <c r="R1863" s="279">
        <v>0</v>
      </c>
    </row>
    <row r="1864" spans="1:18" x14ac:dyDescent="0.25">
      <c r="A1864">
        <v>1862</v>
      </c>
      <c r="B1864">
        <f>ROUNDUP(Commercial_Industrial_Requirements[[#This Row],[Total Parking Spaces]]*0.2,0.1)</f>
        <v>373</v>
      </c>
      <c r="C1864">
        <f>ROUNDUP(Commercial_Industrial_Requirements[[#This Row],['# EV Capable Spaces]]*0.25,0.1)</f>
        <v>94</v>
      </c>
      <c r="E1864">
        <v>1862</v>
      </c>
      <c r="F1864">
        <f t="shared" si="181"/>
        <v>187</v>
      </c>
      <c r="G1864">
        <f t="shared" si="182"/>
        <v>466</v>
      </c>
      <c r="H1864">
        <v>0</v>
      </c>
      <c r="J1864">
        <v>1862</v>
      </c>
      <c r="K1864">
        <f t="shared" si="177"/>
        <v>187</v>
      </c>
      <c r="L1864">
        <f t="shared" si="178"/>
        <v>466</v>
      </c>
      <c r="M1864">
        <f t="shared" si="179"/>
        <v>94</v>
      </c>
      <c r="O1864" s="278">
        <v>1862</v>
      </c>
      <c r="P1864" s="278">
        <v>0</v>
      </c>
      <c r="Q1864" s="278">
        <f t="shared" si="180"/>
        <v>1862</v>
      </c>
      <c r="R1864" s="279">
        <v>0</v>
      </c>
    </row>
    <row r="1865" spans="1:18" x14ac:dyDescent="0.25">
      <c r="A1865">
        <v>1863</v>
      </c>
      <c r="B1865">
        <f>ROUNDUP(Commercial_Industrial_Requirements[[#This Row],[Total Parking Spaces]]*0.2,0.1)</f>
        <v>373</v>
      </c>
      <c r="C1865">
        <f>ROUNDUP(Commercial_Industrial_Requirements[[#This Row],['# EV Capable Spaces]]*0.25,0.1)</f>
        <v>94</v>
      </c>
      <c r="E1865">
        <v>1863</v>
      </c>
      <c r="F1865">
        <f t="shared" si="181"/>
        <v>187</v>
      </c>
      <c r="G1865">
        <f t="shared" si="182"/>
        <v>466</v>
      </c>
      <c r="H1865">
        <v>0</v>
      </c>
      <c r="J1865">
        <v>1863</v>
      </c>
      <c r="K1865">
        <f t="shared" si="177"/>
        <v>187</v>
      </c>
      <c r="L1865">
        <f t="shared" si="178"/>
        <v>466</v>
      </c>
      <c r="M1865">
        <f t="shared" si="179"/>
        <v>94</v>
      </c>
      <c r="O1865" s="278">
        <v>1863</v>
      </c>
      <c r="P1865" s="278">
        <v>0</v>
      </c>
      <c r="Q1865" s="278">
        <f t="shared" si="180"/>
        <v>1863</v>
      </c>
      <c r="R1865" s="279">
        <v>0</v>
      </c>
    </row>
    <row r="1866" spans="1:18" x14ac:dyDescent="0.25">
      <c r="A1866">
        <v>1864</v>
      </c>
      <c r="B1866">
        <f>ROUNDUP(Commercial_Industrial_Requirements[[#This Row],[Total Parking Spaces]]*0.2,0.1)</f>
        <v>373</v>
      </c>
      <c r="C1866">
        <f>ROUNDUP(Commercial_Industrial_Requirements[[#This Row],['# EV Capable Spaces]]*0.25,0.1)</f>
        <v>94</v>
      </c>
      <c r="E1866">
        <v>1864</v>
      </c>
      <c r="F1866">
        <f t="shared" si="181"/>
        <v>187</v>
      </c>
      <c r="G1866">
        <f t="shared" si="182"/>
        <v>466</v>
      </c>
      <c r="H1866">
        <v>0</v>
      </c>
      <c r="J1866">
        <v>1864</v>
      </c>
      <c r="K1866">
        <f t="shared" ref="K1866:K1929" si="183">ROUNDUP(J1866*0.1,0.1)</f>
        <v>187</v>
      </c>
      <c r="L1866">
        <f t="shared" ref="L1866:L1929" si="184">ROUNDUP(J1866*0.25,0.1)</f>
        <v>466</v>
      </c>
      <c r="M1866">
        <f t="shared" ref="M1866:M1929" si="185">ROUNDUP(J1866*0.05,0.1)</f>
        <v>94</v>
      </c>
      <c r="O1866" s="278">
        <v>1864</v>
      </c>
      <c r="P1866" s="278">
        <v>0</v>
      </c>
      <c r="Q1866" s="278">
        <f t="shared" si="180"/>
        <v>1864</v>
      </c>
      <c r="R1866" s="279">
        <v>0</v>
      </c>
    </row>
    <row r="1867" spans="1:18" x14ac:dyDescent="0.25">
      <c r="A1867">
        <v>1865</v>
      </c>
      <c r="B1867">
        <f>ROUNDUP(Commercial_Industrial_Requirements[[#This Row],[Total Parking Spaces]]*0.2,0.1)</f>
        <v>373</v>
      </c>
      <c r="C1867">
        <f>ROUNDUP(Commercial_Industrial_Requirements[[#This Row],['# EV Capable Spaces]]*0.25,0.1)</f>
        <v>94</v>
      </c>
      <c r="E1867">
        <v>1865</v>
      </c>
      <c r="F1867">
        <f t="shared" si="181"/>
        <v>187</v>
      </c>
      <c r="G1867">
        <f t="shared" si="182"/>
        <v>467</v>
      </c>
      <c r="H1867">
        <v>0</v>
      </c>
      <c r="J1867">
        <v>1865</v>
      </c>
      <c r="K1867">
        <f t="shared" si="183"/>
        <v>187</v>
      </c>
      <c r="L1867">
        <f t="shared" si="184"/>
        <v>467</v>
      </c>
      <c r="M1867">
        <f t="shared" si="185"/>
        <v>94</v>
      </c>
      <c r="O1867" s="278">
        <v>1865</v>
      </c>
      <c r="P1867" s="278">
        <v>0</v>
      </c>
      <c r="Q1867" s="278">
        <f t="shared" si="180"/>
        <v>1865</v>
      </c>
      <c r="R1867" s="279">
        <v>0</v>
      </c>
    </row>
    <row r="1868" spans="1:18" x14ac:dyDescent="0.25">
      <c r="A1868">
        <v>1866</v>
      </c>
      <c r="B1868">
        <f>ROUNDUP(Commercial_Industrial_Requirements[[#This Row],[Total Parking Spaces]]*0.2,0.1)</f>
        <v>374</v>
      </c>
      <c r="C1868">
        <f>ROUNDUP(Commercial_Industrial_Requirements[[#This Row],['# EV Capable Spaces]]*0.25,0.1)</f>
        <v>94</v>
      </c>
      <c r="E1868">
        <v>1866</v>
      </c>
      <c r="F1868">
        <f t="shared" si="181"/>
        <v>187</v>
      </c>
      <c r="G1868">
        <f t="shared" si="182"/>
        <v>467</v>
      </c>
      <c r="H1868">
        <v>0</v>
      </c>
      <c r="J1868">
        <v>1866</v>
      </c>
      <c r="K1868">
        <f t="shared" si="183"/>
        <v>187</v>
      </c>
      <c r="L1868">
        <f t="shared" si="184"/>
        <v>467</v>
      </c>
      <c r="M1868">
        <f t="shared" si="185"/>
        <v>94</v>
      </c>
      <c r="O1868" s="278">
        <v>1866</v>
      </c>
      <c r="P1868" s="278">
        <v>0</v>
      </c>
      <c r="Q1868" s="278">
        <f t="shared" si="180"/>
        <v>1866</v>
      </c>
      <c r="R1868" s="279">
        <v>0</v>
      </c>
    </row>
    <row r="1869" spans="1:18" x14ac:dyDescent="0.25">
      <c r="A1869">
        <v>1867</v>
      </c>
      <c r="B1869">
        <f>ROUNDUP(Commercial_Industrial_Requirements[[#This Row],[Total Parking Spaces]]*0.2,0.1)</f>
        <v>374</v>
      </c>
      <c r="C1869">
        <f>ROUNDUP(Commercial_Industrial_Requirements[[#This Row],['# EV Capable Spaces]]*0.25,0.1)</f>
        <v>94</v>
      </c>
      <c r="E1869">
        <v>1867</v>
      </c>
      <c r="F1869">
        <f t="shared" si="181"/>
        <v>187</v>
      </c>
      <c r="G1869">
        <f t="shared" si="182"/>
        <v>467</v>
      </c>
      <c r="H1869">
        <v>0</v>
      </c>
      <c r="J1869">
        <v>1867</v>
      </c>
      <c r="K1869">
        <f t="shared" si="183"/>
        <v>187</v>
      </c>
      <c r="L1869">
        <f t="shared" si="184"/>
        <v>467</v>
      </c>
      <c r="M1869">
        <f t="shared" si="185"/>
        <v>94</v>
      </c>
      <c r="O1869" s="278">
        <v>1867</v>
      </c>
      <c r="P1869" s="278">
        <v>0</v>
      </c>
      <c r="Q1869" s="278">
        <f t="shared" si="180"/>
        <v>1867</v>
      </c>
      <c r="R1869" s="279">
        <v>0</v>
      </c>
    </row>
    <row r="1870" spans="1:18" x14ac:dyDescent="0.25">
      <c r="A1870">
        <v>1868</v>
      </c>
      <c r="B1870">
        <f>ROUNDUP(Commercial_Industrial_Requirements[[#This Row],[Total Parking Spaces]]*0.2,0.1)</f>
        <v>374</v>
      </c>
      <c r="C1870">
        <f>ROUNDUP(Commercial_Industrial_Requirements[[#This Row],['# EV Capable Spaces]]*0.25,0.1)</f>
        <v>94</v>
      </c>
      <c r="E1870">
        <v>1868</v>
      </c>
      <c r="F1870">
        <f t="shared" si="181"/>
        <v>187</v>
      </c>
      <c r="G1870">
        <f t="shared" si="182"/>
        <v>467</v>
      </c>
      <c r="H1870">
        <v>0</v>
      </c>
      <c r="J1870">
        <v>1868</v>
      </c>
      <c r="K1870">
        <f t="shared" si="183"/>
        <v>187</v>
      </c>
      <c r="L1870">
        <f t="shared" si="184"/>
        <v>467</v>
      </c>
      <c r="M1870">
        <f t="shared" si="185"/>
        <v>94</v>
      </c>
      <c r="O1870" s="278">
        <v>1868</v>
      </c>
      <c r="P1870" s="278">
        <v>0</v>
      </c>
      <c r="Q1870" s="278">
        <f t="shared" si="180"/>
        <v>1868</v>
      </c>
      <c r="R1870" s="279">
        <v>0</v>
      </c>
    </row>
    <row r="1871" spans="1:18" x14ac:dyDescent="0.25">
      <c r="A1871">
        <v>1869</v>
      </c>
      <c r="B1871">
        <f>ROUNDUP(Commercial_Industrial_Requirements[[#This Row],[Total Parking Spaces]]*0.2,0.1)</f>
        <v>374</v>
      </c>
      <c r="C1871">
        <f>ROUNDUP(Commercial_Industrial_Requirements[[#This Row],['# EV Capable Spaces]]*0.25,0.1)</f>
        <v>94</v>
      </c>
      <c r="E1871">
        <v>1869</v>
      </c>
      <c r="F1871">
        <f t="shared" si="181"/>
        <v>187</v>
      </c>
      <c r="G1871">
        <f t="shared" si="182"/>
        <v>468</v>
      </c>
      <c r="H1871">
        <v>0</v>
      </c>
      <c r="J1871">
        <v>1869</v>
      </c>
      <c r="K1871">
        <f t="shared" si="183"/>
        <v>187</v>
      </c>
      <c r="L1871">
        <f t="shared" si="184"/>
        <v>468</v>
      </c>
      <c r="M1871">
        <f t="shared" si="185"/>
        <v>94</v>
      </c>
      <c r="O1871" s="278">
        <v>1869</v>
      </c>
      <c r="P1871" s="278">
        <v>0</v>
      </c>
      <c r="Q1871" s="278">
        <f t="shared" si="180"/>
        <v>1869</v>
      </c>
      <c r="R1871" s="279">
        <v>0</v>
      </c>
    </row>
    <row r="1872" spans="1:18" x14ac:dyDescent="0.25">
      <c r="A1872">
        <v>1870</v>
      </c>
      <c r="B1872">
        <f>ROUNDUP(Commercial_Industrial_Requirements[[#This Row],[Total Parking Spaces]]*0.2,0.1)</f>
        <v>374</v>
      </c>
      <c r="C1872">
        <f>ROUNDUP(Commercial_Industrial_Requirements[[#This Row],['# EV Capable Spaces]]*0.25,0.1)</f>
        <v>94</v>
      </c>
      <c r="E1872">
        <v>1870</v>
      </c>
      <c r="F1872">
        <f t="shared" si="181"/>
        <v>187</v>
      </c>
      <c r="G1872">
        <f t="shared" si="182"/>
        <v>468</v>
      </c>
      <c r="H1872">
        <v>0</v>
      </c>
      <c r="J1872">
        <v>1870</v>
      </c>
      <c r="K1872">
        <f t="shared" si="183"/>
        <v>187</v>
      </c>
      <c r="L1872">
        <f t="shared" si="184"/>
        <v>468</v>
      </c>
      <c r="M1872">
        <f t="shared" si="185"/>
        <v>94</v>
      </c>
      <c r="O1872" s="278">
        <v>1870</v>
      </c>
      <c r="P1872" s="278">
        <v>0</v>
      </c>
      <c r="Q1872" s="278">
        <f t="shared" si="180"/>
        <v>1870</v>
      </c>
      <c r="R1872" s="279">
        <v>0</v>
      </c>
    </row>
    <row r="1873" spans="1:18" x14ac:dyDescent="0.25">
      <c r="A1873">
        <v>1871</v>
      </c>
      <c r="B1873">
        <f>ROUNDUP(Commercial_Industrial_Requirements[[#This Row],[Total Parking Spaces]]*0.2,0.1)</f>
        <v>375</v>
      </c>
      <c r="C1873">
        <f>ROUNDUP(Commercial_Industrial_Requirements[[#This Row],['# EV Capable Spaces]]*0.25,0.1)</f>
        <v>94</v>
      </c>
      <c r="E1873">
        <v>1871</v>
      </c>
      <c r="F1873">
        <f t="shared" si="181"/>
        <v>188</v>
      </c>
      <c r="G1873">
        <f t="shared" si="182"/>
        <v>468</v>
      </c>
      <c r="H1873">
        <v>0</v>
      </c>
      <c r="J1873">
        <v>1871</v>
      </c>
      <c r="K1873">
        <f t="shared" si="183"/>
        <v>188</v>
      </c>
      <c r="L1873">
        <f t="shared" si="184"/>
        <v>468</v>
      </c>
      <c r="M1873">
        <f t="shared" si="185"/>
        <v>94</v>
      </c>
      <c r="O1873" s="278">
        <v>1871</v>
      </c>
      <c r="P1873" s="278">
        <v>0</v>
      </c>
      <c r="Q1873" s="278">
        <f t="shared" si="180"/>
        <v>1871</v>
      </c>
      <c r="R1873" s="279">
        <v>0</v>
      </c>
    </row>
    <row r="1874" spans="1:18" x14ac:dyDescent="0.25">
      <c r="A1874">
        <v>1872</v>
      </c>
      <c r="B1874">
        <f>ROUNDUP(Commercial_Industrial_Requirements[[#This Row],[Total Parking Spaces]]*0.2,0.1)</f>
        <v>375</v>
      </c>
      <c r="C1874">
        <f>ROUNDUP(Commercial_Industrial_Requirements[[#This Row],['# EV Capable Spaces]]*0.25,0.1)</f>
        <v>94</v>
      </c>
      <c r="E1874">
        <v>1872</v>
      </c>
      <c r="F1874">
        <f t="shared" si="181"/>
        <v>188</v>
      </c>
      <c r="G1874">
        <f t="shared" si="182"/>
        <v>468</v>
      </c>
      <c r="H1874">
        <v>0</v>
      </c>
      <c r="J1874">
        <v>1872</v>
      </c>
      <c r="K1874">
        <f t="shared" si="183"/>
        <v>188</v>
      </c>
      <c r="L1874">
        <f t="shared" si="184"/>
        <v>468</v>
      </c>
      <c r="M1874">
        <f t="shared" si="185"/>
        <v>94</v>
      </c>
      <c r="O1874" s="278">
        <v>1872</v>
      </c>
      <c r="P1874" s="278">
        <v>0</v>
      </c>
      <c r="Q1874" s="278">
        <f t="shared" si="180"/>
        <v>1872</v>
      </c>
      <c r="R1874" s="279">
        <v>0</v>
      </c>
    </row>
    <row r="1875" spans="1:18" x14ac:dyDescent="0.25">
      <c r="A1875">
        <v>1873</v>
      </c>
      <c r="B1875">
        <f>ROUNDUP(Commercial_Industrial_Requirements[[#This Row],[Total Parking Spaces]]*0.2,0.1)</f>
        <v>375</v>
      </c>
      <c r="C1875">
        <f>ROUNDUP(Commercial_Industrial_Requirements[[#This Row],['# EV Capable Spaces]]*0.25,0.1)</f>
        <v>94</v>
      </c>
      <c r="E1875">
        <v>1873</v>
      </c>
      <c r="F1875">
        <f t="shared" si="181"/>
        <v>188</v>
      </c>
      <c r="G1875">
        <f t="shared" si="182"/>
        <v>469</v>
      </c>
      <c r="H1875">
        <v>0</v>
      </c>
      <c r="J1875">
        <v>1873</v>
      </c>
      <c r="K1875">
        <f t="shared" si="183"/>
        <v>188</v>
      </c>
      <c r="L1875">
        <f t="shared" si="184"/>
        <v>469</v>
      </c>
      <c r="M1875">
        <f t="shared" si="185"/>
        <v>94</v>
      </c>
      <c r="O1875" s="278">
        <v>1873</v>
      </c>
      <c r="P1875" s="278">
        <v>0</v>
      </c>
      <c r="Q1875" s="278">
        <f t="shared" ref="Q1875:Q1938" si="186">O1875</f>
        <v>1873</v>
      </c>
      <c r="R1875" s="279">
        <v>0</v>
      </c>
    </row>
    <row r="1876" spans="1:18" x14ac:dyDescent="0.25">
      <c r="A1876">
        <v>1874</v>
      </c>
      <c r="B1876">
        <f>ROUNDUP(Commercial_Industrial_Requirements[[#This Row],[Total Parking Spaces]]*0.2,0.1)</f>
        <v>375</v>
      </c>
      <c r="C1876">
        <f>ROUNDUP(Commercial_Industrial_Requirements[[#This Row],['# EV Capable Spaces]]*0.25,0.1)</f>
        <v>94</v>
      </c>
      <c r="E1876">
        <v>1874</v>
      </c>
      <c r="F1876">
        <f t="shared" si="181"/>
        <v>188</v>
      </c>
      <c r="G1876">
        <f t="shared" si="182"/>
        <v>469</v>
      </c>
      <c r="H1876">
        <v>0</v>
      </c>
      <c r="J1876">
        <v>1874</v>
      </c>
      <c r="K1876">
        <f t="shared" si="183"/>
        <v>188</v>
      </c>
      <c r="L1876">
        <f t="shared" si="184"/>
        <v>469</v>
      </c>
      <c r="M1876">
        <f t="shared" si="185"/>
        <v>94</v>
      </c>
      <c r="O1876" s="278">
        <v>1874</v>
      </c>
      <c r="P1876" s="278">
        <v>0</v>
      </c>
      <c r="Q1876" s="278">
        <f t="shared" si="186"/>
        <v>1874</v>
      </c>
      <c r="R1876" s="279">
        <v>0</v>
      </c>
    </row>
    <row r="1877" spans="1:18" x14ac:dyDescent="0.25">
      <c r="A1877">
        <v>1875</v>
      </c>
      <c r="B1877">
        <f>ROUNDUP(Commercial_Industrial_Requirements[[#This Row],[Total Parking Spaces]]*0.2,0.1)</f>
        <v>375</v>
      </c>
      <c r="C1877">
        <f>ROUNDUP(Commercial_Industrial_Requirements[[#This Row],['# EV Capable Spaces]]*0.25,0.1)</f>
        <v>94</v>
      </c>
      <c r="E1877">
        <v>1875</v>
      </c>
      <c r="F1877">
        <f t="shared" si="181"/>
        <v>188</v>
      </c>
      <c r="G1877">
        <f t="shared" si="182"/>
        <v>469</v>
      </c>
      <c r="H1877">
        <v>0</v>
      </c>
      <c r="J1877">
        <v>1875</v>
      </c>
      <c r="K1877">
        <f t="shared" si="183"/>
        <v>188</v>
      </c>
      <c r="L1877">
        <f t="shared" si="184"/>
        <v>469</v>
      </c>
      <c r="M1877">
        <f t="shared" si="185"/>
        <v>94</v>
      </c>
      <c r="O1877" s="278">
        <v>1875</v>
      </c>
      <c r="P1877" s="278">
        <v>0</v>
      </c>
      <c r="Q1877" s="278">
        <f t="shared" si="186"/>
        <v>1875</v>
      </c>
      <c r="R1877" s="279">
        <v>0</v>
      </c>
    </row>
    <row r="1878" spans="1:18" x14ac:dyDescent="0.25">
      <c r="A1878">
        <v>1876</v>
      </c>
      <c r="B1878">
        <f>ROUNDUP(Commercial_Industrial_Requirements[[#This Row],[Total Parking Spaces]]*0.2,0.1)</f>
        <v>376</v>
      </c>
      <c r="C1878">
        <f>ROUNDUP(Commercial_Industrial_Requirements[[#This Row],['# EV Capable Spaces]]*0.25,0.1)</f>
        <v>94</v>
      </c>
      <c r="E1878">
        <v>1876</v>
      </c>
      <c r="F1878">
        <f t="shared" si="181"/>
        <v>188</v>
      </c>
      <c r="G1878">
        <f t="shared" si="182"/>
        <v>469</v>
      </c>
      <c r="H1878">
        <v>0</v>
      </c>
      <c r="J1878">
        <v>1876</v>
      </c>
      <c r="K1878">
        <f t="shared" si="183"/>
        <v>188</v>
      </c>
      <c r="L1878">
        <f t="shared" si="184"/>
        <v>469</v>
      </c>
      <c r="M1878">
        <f t="shared" si="185"/>
        <v>94</v>
      </c>
      <c r="O1878" s="278">
        <v>1876</v>
      </c>
      <c r="P1878" s="278">
        <v>0</v>
      </c>
      <c r="Q1878" s="278">
        <f t="shared" si="186"/>
        <v>1876</v>
      </c>
      <c r="R1878" s="279">
        <v>0</v>
      </c>
    </row>
    <row r="1879" spans="1:18" x14ac:dyDescent="0.25">
      <c r="A1879">
        <v>1877</v>
      </c>
      <c r="B1879">
        <f>ROUNDUP(Commercial_Industrial_Requirements[[#This Row],[Total Parking Spaces]]*0.2,0.1)</f>
        <v>376</v>
      </c>
      <c r="C1879">
        <f>ROUNDUP(Commercial_Industrial_Requirements[[#This Row],['# EV Capable Spaces]]*0.25,0.1)</f>
        <v>94</v>
      </c>
      <c r="E1879">
        <v>1877</v>
      </c>
      <c r="F1879">
        <f t="shared" si="181"/>
        <v>188</v>
      </c>
      <c r="G1879">
        <f t="shared" si="182"/>
        <v>470</v>
      </c>
      <c r="H1879">
        <v>0</v>
      </c>
      <c r="J1879">
        <v>1877</v>
      </c>
      <c r="K1879">
        <f t="shared" si="183"/>
        <v>188</v>
      </c>
      <c r="L1879">
        <f t="shared" si="184"/>
        <v>470</v>
      </c>
      <c r="M1879">
        <f t="shared" si="185"/>
        <v>94</v>
      </c>
      <c r="O1879" s="278">
        <v>1877</v>
      </c>
      <c r="P1879" s="278">
        <v>0</v>
      </c>
      <c r="Q1879" s="278">
        <f t="shared" si="186"/>
        <v>1877</v>
      </c>
      <c r="R1879" s="279">
        <v>0</v>
      </c>
    </row>
    <row r="1880" spans="1:18" x14ac:dyDescent="0.25">
      <c r="A1880">
        <v>1878</v>
      </c>
      <c r="B1880">
        <f>ROUNDUP(Commercial_Industrial_Requirements[[#This Row],[Total Parking Spaces]]*0.2,0.1)</f>
        <v>376</v>
      </c>
      <c r="C1880">
        <f>ROUNDUP(Commercial_Industrial_Requirements[[#This Row],['# EV Capable Spaces]]*0.25,0.1)</f>
        <v>94</v>
      </c>
      <c r="E1880">
        <v>1878</v>
      </c>
      <c r="F1880">
        <f t="shared" si="181"/>
        <v>188</v>
      </c>
      <c r="G1880">
        <f t="shared" si="182"/>
        <v>470</v>
      </c>
      <c r="H1880">
        <v>0</v>
      </c>
      <c r="J1880">
        <v>1878</v>
      </c>
      <c r="K1880">
        <f t="shared" si="183"/>
        <v>188</v>
      </c>
      <c r="L1880">
        <f t="shared" si="184"/>
        <v>470</v>
      </c>
      <c r="M1880">
        <f t="shared" si="185"/>
        <v>94</v>
      </c>
      <c r="O1880" s="278">
        <v>1878</v>
      </c>
      <c r="P1880" s="278">
        <v>0</v>
      </c>
      <c r="Q1880" s="278">
        <f t="shared" si="186"/>
        <v>1878</v>
      </c>
      <c r="R1880" s="279">
        <v>0</v>
      </c>
    </row>
    <row r="1881" spans="1:18" x14ac:dyDescent="0.25">
      <c r="A1881">
        <v>1879</v>
      </c>
      <c r="B1881">
        <f>ROUNDUP(Commercial_Industrial_Requirements[[#This Row],[Total Parking Spaces]]*0.2,0.1)</f>
        <v>376</v>
      </c>
      <c r="C1881">
        <f>ROUNDUP(Commercial_Industrial_Requirements[[#This Row],['# EV Capable Spaces]]*0.25,0.1)</f>
        <v>94</v>
      </c>
      <c r="E1881">
        <v>1879</v>
      </c>
      <c r="F1881">
        <f t="shared" si="181"/>
        <v>188</v>
      </c>
      <c r="G1881">
        <f t="shared" si="182"/>
        <v>470</v>
      </c>
      <c r="H1881">
        <v>0</v>
      </c>
      <c r="J1881">
        <v>1879</v>
      </c>
      <c r="K1881">
        <f t="shared" si="183"/>
        <v>188</v>
      </c>
      <c r="L1881">
        <f t="shared" si="184"/>
        <v>470</v>
      </c>
      <c r="M1881">
        <f t="shared" si="185"/>
        <v>94</v>
      </c>
      <c r="O1881" s="278">
        <v>1879</v>
      </c>
      <c r="P1881" s="278">
        <v>0</v>
      </c>
      <c r="Q1881" s="278">
        <f t="shared" si="186"/>
        <v>1879</v>
      </c>
      <c r="R1881" s="279">
        <v>0</v>
      </c>
    </row>
    <row r="1882" spans="1:18" x14ac:dyDescent="0.25">
      <c r="A1882">
        <v>1880</v>
      </c>
      <c r="B1882">
        <f>ROUNDUP(Commercial_Industrial_Requirements[[#This Row],[Total Parking Spaces]]*0.2,0.1)</f>
        <v>376</v>
      </c>
      <c r="C1882">
        <f>ROUNDUP(Commercial_Industrial_Requirements[[#This Row],['# EV Capable Spaces]]*0.25,0.1)</f>
        <v>94</v>
      </c>
      <c r="E1882">
        <v>1880</v>
      </c>
      <c r="F1882">
        <f t="shared" si="181"/>
        <v>188</v>
      </c>
      <c r="G1882">
        <f t="shared" si="182"/>
        <v>470</v>
      </c>
      <c r="H1882">
        <v>0</v>
      </c>
      <c r="J1882">
        <v>1880</v>
      </c>
      <c r="K1882">
        <f t="shared" si="183"/>
        <v>188</v>
      </c>
      <c r="L1882">
        <f t="shared" si="184"/>
        <v>470</v>
      </c>
      <c r="M1882">
        <f t="shared" si="185"/>
        <v>94</v>
      </c>
      <c r="O1882" s="278">
        <v>1880</v>
      </c>
      <c r="P1882" s="278">
        <v>0</v>
      </c>
      <c r="Q1882" s="278">
        <f t="shared" si="186"/>
        <v>1880</v>
      </c>
      <c r="R1882" s="279">
        <v>0</v>
      </c>
    </row>
    <row r="1883" spans="1:18" x14ac:dyDescent="0.25">
      <c r="A1883">
        <v>1881</v>
      </c>
      <c r="B1883">
        <f>ROUNDUP(Commercial_Industrial_Requirements[[#This Row],[Total Parking Spaces]]*0.2,0.1)</f>
        <v>377</v>
      </c>
      <c r="C1883">
        <f>ROUNDUP(Commercial_Industrial_Requirements[[#This Row],['# EV Capable Spaces]]*0.25,0.1)</f>
        <v>95</v>
      </c>
      <c r="E1883">
        <v>1881</v>
      </c>
      <c r="F1883">
        <f t="shared" si="181"/>
        <v>189</v>
      </c>
      <c r="G1883">
        <f t="shared" si="182"/>
        <v>471</v>
      </c>
      <c r="H1883">
        <v>0</v>
      </c>
      <c r="J1883">
        <v>1881</v>
      </c>
      <c r="K1883">
        <f t="shared" si="183"/>
        <v>189</v>
      </c>
      <c r="L1883">
        <f t="shared" si="184"/>
        <v>471</v>
      </c>
      <c r="M1883">
        <f t="shared" si="185"/>
        <v>95</v>
      </c>
      <c r="O1883" s="278">
        <v>1881</v>
      </c>
      <c r="P1883" s="278">
        <v>0</v>
      </c>
      <c r="Q1883" s="278">
        <f t="shared" si="186"/>
        <v>1881</v>
      </c>
      <c r="R1883" s="279">
        <v>0</v>
      </c>
    </row>
    <row r="1884" spans="1:18" x14ac:dyDescent="0.25">
      <c r="A1884">
        <v>1882</v>
      </c>
      <c r="B1884">
        <f>ROUNDUP(Commercial_Industrial_Requirements[[#This Row],[Total Parking Spaces]]*0.2,0.1)</f>
        <v>377</v>
      </c>
      <c r="C1884">
        <f>ROUNDUP(Commercial_Industrial_Requirements[[#This Row],['# EV Capable Spaces]]*0.25,0.1)</f>
        <v>95</v>
      </c>
      <c r="E1884">
        <v>1882</v>
      </c>
      <c r="F1884">
        <f t="shared" si="181"/>
        <v>189</v>
      </c>
      <c r="G1884">
        <f t="shared" si="182"/>
        <v>471</v>
      </c>
      <c r="H1884">
        <v>0</v>
      </c>
      <c r="J1884">
        <v>1882</v>
      </c>
      <c r="K1884">
        <f t="shared" si="183"/>
        <v>189</v>
      </c>
      <c r="L1884">
        <f t="shared" si="184"/>
        <v>471</v>
      </c>
      <c r="M1884">
        <f t="shared" si="185"/>
        <v>95</v>
      </c>
      <c r="O1884" s="278">
        <v>1882</v>
      </c>
      <c r="P1884" s="278">
        <v>0</v>
      </c>
      <c r="Q1884" s="278">
        <f t="shared" si="186"/>
        <v>1882</v>
      </c>
      <c r="R1884" s="279">
        <v>0</v>
      </c>
    </row>
    <row r="1885" spans="1:18" x14ac:dyDescent="0.25">
      <c r="A1885">
        <v>1883</v>
      </c>
      <c r="B1885">
        <f>ROUNDUP(Commercial_Industrial_Requirements[[#This Row],[Total Parking Spaces]]*0.2,0.1)</f>
        <v>377</v>
      </c>
      <c r="C1885">
        <f>ROUNDUP(Commercial_Industrial_Requirements[[#This Row],['# EV Capable Spaces]]*0.25,0.1)</f>
        <v>95</v>
      </c>
      <c r="E1885">
        <v>1883</v>
      </c>
      <c r="F1885">
        <f t="shared" si="181"/>
        <v>189</v>
      </c>
      <c r="G1885">
        <f t="shared" si="182"/>
        <v>471</v>
      </c>
      <c r="H1885">
        <v>0</v>
      </c>
      <c r="J1885">
        <v>1883</v>
      </c>
      <c r="K1885">
        <f t="shared" si="183"/>
        <v>189</v>
      </c>
      <c r="L1885">
        <f t="shared" si="184"/>
        <v>471</v>
      </c>
      <c r="M1885">
        <f t="shared" si="185"/>
        <v>95</v>
      </c>
      <c r="O1885" s="278">
        <v>1883</v>
      </c>
      <c r="P1885" s="278">
        <v>0</v>
      </c>
      <c r="Q1885" s="278">
        <f t="shared" si="186"/>
        <v>1883</v>
      </c>
      <c r="R1885" s="279">
        <v>0</v>
      </c>
    </row>
    <row r="1886" spans="1:18" x14ac:dyDescent="0.25">
      <c r="A1886">
        <v>1884</v>
      </c>
      <c r="B1886">
        <f>ROUNDUP(Commercial_Industrial_Requirements[[#This Row],[Total Parking Spaces]]*0.2,0.1)</f>
        <v>377</v>
      </c>
      <c r="C1886">
        <f>ROUNDUP(Commercial_Industrial_Requirements[[#This Row],['# EV Capable Spaces]]*0.25,0.1)</f>
        <v>95</v>
      </c>
      <c r="E1886">
        <v>1884</v>
      </c>
      <c r="F1886">
        <f t="shared" si="181"/>
        <v>189</v>
      </c>
      <c r="G1886">
        <f t="shared" si="182"/>
        <v>471</v>
      </c>
      <c r="H1886">
        <v>0</v>
      </c>
      <c r="J1886">
        <v>1884</v>
      </c>
      <c r="K1886">
        <f t="shared" si="183"/>
        <v>189</v>
      </c>
      <c r="L1886">
        <f t="shared" si="184"/>
        <v>471</v>
      </c>
      <c r="M1886">
        <f t="shared" si="185"/>
        <v>95</v>
      </c>
      <c r="O1886" s="278">
        <v>1884</v>
      </c>
      <c r="P1886" s="278">
        <v>0</v>
      </c>
      <c r="Q1886" s="278">
        <f t="shared" si="186"/>
        <v>1884</v>
      </c>
      <c r="R1886" s="279">
        <v>0</v>
      </c>
    </row>
    <row r="1887" spans="1:18" x14ac:dyDescent="0.25">
      <c r="A1887">
        <v>1885</v>
      </c>
      <c r="B1887">
        <f>ROUNDUP(Commercial_Industrial_Requirements[[#This Row],[Total Parking Spaces]]*0.2,0.1)</f>
        <v>377</v>
      </c>
      <c r="C1887">
        <f>ROUNDUP(Commercial_Industrial_Requirements[[#This Row],['# EV Capable Spaces]]*0.25,0.1)</f>
        <v>95</v>
      </c>
      <c r="E1887">
        <v>1885</v>
      </c>
      <c r="F1887">
        <f t="shared" si="181"/>
        <v>189</v>
      </c>
      <c r="G1887">
        <f t="shared" si="182"/>
        <v>472</v>
      </c>
      <c r="H1887">
        <v>0</v>
      </c>
      <c r="J1887">
        <v>1885</v>
      </c>
      <c r="K1887">
        <f t="shared" si="183"/>
        <v>189</v>
      </c>
      <c r="L1887">
        <f t="shared" si="184"/>
        <v>472</v>
      </c>
      <c r="M1887">
        <f t="shared" si="185"/>
        <v>95</v>
      </c>
      <c r="O1887" s="278">
        <v>1885</v>
      </c>
      <c r="P1887" s="278">
        <v>0</v>
      </c>
      <c r="Q1887" s="278">
        <f t="shared" si="186"/>
        <v>1885</v>
      </c>
      <c r="R1887" s="279">
        <v>0</v>
      </c>
    </row>
    <row r="1888" spans="1:18" x14ac:dyDescent="0.25">
      <c r="A1888">
        <v>1886</v>
      </c>
      <c r="B1888">
        <f>ROUNDUP(Commercial_Industrial_Requirements[[#This Row],[Total Parking Spaces]]*0.2,0.1)</f>
        <v>378</v>
      </c>
      <c r="C1888">
        <f>ROUNDUP(Commercial_Industrial_Requirements[[#This Row],['# EV Capable Spaces]]*0.25,0.1)</f>
        <v>95</v>
      </c>
      <c r="E1888">
        <v>1886</v>
      </c>
      <c r="F1888">
        <f t="shared" si="181"/>
        <v>189</v>
      </c>
      <c r="G1888">
        <f t="shared" si="182"/>
        <v>472</v>
      </c>
      <c r="H1888">
        <v>0</v>
      </c>
      <c r="J1888">
        <v>1886</v>
      </c>
      <c r="K1888">
        <f t="shared" si="183"/>
        <v>189</v>
      </c>
      <c r="L1888">
        <f t="shared" si="184"/>
        <v>472</v>
      </c>
      <c r="M1888">
        <f t="shared" si="185"/>
        <v>95</v>
      </c>
      <c r="O1888" s="278">
        <v>1886</v>
      </c>
      <c r="P1888" s="278">
        <v>0</v>
      </c>
      <c r="Q1888" s="278">
        <f t="shared" si="186"/>
        <v>1886</v>
      </c>
      <c r="R1888" s="279">
        <v>0</v>
      </c>
    </row>
    <row r="1889" spans="1:18" x14ac:dyDescent="0.25">
      <c r="A1889">
        <v>1887</v>
      </c>
      <c r="B1889">
        <f>ROUNDUP(Commercial_Industrial_Requirements[[#This Row],[Total Parking Spaces]]*0.2,0.1)</f>
        <v>378</v>
      </c>
      <c r="C1889">
        <f>ROUNDUP(Commercial_Industrial_Requirements[[#This Row],['# EV Capable Spaces]]*0.25,0.1)</f>
        <v>95</v>
      </c>
      <c r="E1889">
        <v>1887</v>
      </c>
      <c r="F1889">
        <f t="shared" si="181"/>
        <v>189</v>
      </c>
      <c r="G1889">
        <f t="shared" si="182"/>
        <v>472</v>
      </c>
      <c r="H1889">
        <v>0</v>
      </c>
      <c r="J1889">
        <v>1887</v>
      </c>
      <c r="K1889">
        <f t="shared" si="183"/>
        <v>189</v>
      </c>
      <c r="L1889">
        <f t="shared" si="184"/>
        <v>472</v>
      </c>
      <c r="M1889">
        <f t="shared" si="185"/>
        <v>95</v>
      </c>
      <c r="O1889" s="278">
        <v>1887</v>
      </c>
      <c r="P1889" s="278">
        <v>0</v>
      </c>
      <c r="Q1889" s="278">
        <f t="shared" si="186"/>
        <v>1887</v>
      </c>
      <c r="R1889" s="279">
        <v>0</v>
      </c>
    </row>
    <row r="1890" spans="1:18" x14ac:dyDescent="0.25">
      <c r="A1890">
        <v>1888</v>
      </c>
      <c r="B1890">
        <f>ROUNDUP(Commercial_Industrial_Requirements[[#This Row],[Total Parking Spaces]]*0.2,0.1)</f>
        <v>378</v>
      </c>
      <c r="C1890">
        <f>ROUNDUP(Commercial_Industrial_Requirements[[#This Row],['# EV Capable Spaces]]*0.25,0.1)</f>
        <v>95</v>
      </c>
      <c r="E1890">
        <v>1888</v>
      </c>
      <c r="F1890">
        <f t="shared" si="181"/>
        <v>189</v>
      </c>
      <c r="G1890">
        <f t="shared" si="182"/>
        <v>472</v>
      </c>
      <c r="H1890">
        <v>0</v>
      </c>
      <c r="J1890">
        <v>1888</v>
      </c>
      <c r="K1890">
        <f t="shared" si="183"/>
        <v>189</v>
      </c>
      <c r="L1890">
        <f t="shared" si="184"/>
        <v>472</v>
      </c>
      <c r="M1890">
        <f t="shared" si="185"/>
        <v>95</v>
      </c>
      <c r="O1890" s="278">
        <v>1888</v>
      </c>
      <c r="P1890" s="278">
        <v>0</v>
      </c>
      <c r="Q1890" s="278">
        <f t="shared" si="186"/>
        <v>1888</v>
      </c>
      <c r="R1890" s="279">
        <v>0</v>
      </c>
    </row>
    <row r="1891" spans="1:18" x14ac:dyDescent="0.25">
      <c r="A1891">
        <v>1889</v>
      </c>
      <c r="B1891">
        <f>ROUNDUP(Commercial_Industrial_Requirements[[#This Row],[Total Parking Spaces]]*0.2,0.1)</f>
        <v>378</v>
      </c>
      <c r="C1891">
        <f>ROUNDUP(Commercial_Industrial_Requirements[[#This Row],['# EV Capable Spaces]]*0.25,0.1)</f>
        <v>95</v>
      </c>
      <c r="E1891">
        <v>1889</v>
      </c>
      <c r="F1891">
        <f t="shared" si="181"/>
        <v>189</v>
      </c>
      <c r="G1891">
        <f t="shared" si="182"/>
        <v>473</v>
      </c>
      <c r="H1891">
        <v>0</v>
      </c>
      <c r="J1891">
        <v>1889</v>
      </c>
      <c r="K1891">
        <f t="shared" si="183"/>
        <v>189</v>
      </c>
      <c r="L1891">
        <f t="shared" si="184"/>
        <v>473</v>
      </c>
      <c r="M1891">
        <f t="shared" si="185"/>
        <v>95</v>
      </c>
      <c r="O1891" s="278">
        <v>1889</v>
      </c>
      <c r="P1891" s="278">
        <v>0</v>
      </c>
      <c r="Q1891" s="278">
        <f t="shared" si="186"/>
        <v>1889</v>
      </c>
      <c r="R1891" s="279">
        <v>0</v>
      </c>
    </row>
    <row r="1892" spans="1:18" x14ac:dyDescent="0.25">
      <c r="A1892">
        <v>1890</v>
      </c>
      <c r="B1892">
        <f>ROUNDUP(Commercial_Industrial_Requirements[[#This Row],[Total Parking Spaces]]*0.2,0.1)</f>
        <v>378</v>
      </c>
      <c r="C1892">
        <f>ROUNDUP(Commercial_Industrial_Requirements[[#This Row],['# EV Capable Spaces]]*0.25,0.1)</f>
        <v>95</v>
      </c>
      <c r="E1892">
        <v>1890</v>
      </c>
      <c r="F1892">
        <f t="shared" si="181"/>
        <v>189</v>
      </c>
      <c r="G1892">
        <f t="shared" si="182"/>
        <v>473</v>
      </c>
      <c r="H1892">
        <v>0</v>
      </c>
      <c r="J1892">
        <v>1890</v>
      </c>
      <c r="K1892">
        <f t="shared" si="183"/>
        <v>189</v>
      </c>
      <c r="L1892">
        <f t="shared" si="184"/>
        <v>473</v>
      </c>
      <c r="M1892">
        <f t="shared" si="185"/>
        <v>95</v>
      </c>
      <c r="O1892" s="278">
        <v>1890</v>
      </c>
      <c r="P1892" s="278">
        <v>0</v>
      </c>
      <c r="Q1892" s="278">
        <f t="shared" si="186"/>
        <v>1890</v>
      </c>
      <c r="R1892" s="279">
        <v>0</v>
      </c>
    </row>
    <row r="1893" spans="1:18" x14ac:dyDescent="0.25">
      <c r="A1893">
        <v>1891</v>
      </c>
      <c r="B1893">
        <f>ROUNDUP(Commercial_Industrial_Requirements[[#This Row],[Total Parking Spaces]]*0.2,0.1)</f>
        <v>379</v>
      </c>
      <c r="C1893">
        <f>ROUNDUP(Commercial_Industrial_Requirements[[#This Row],['# EV Capable Spaces]]*0.25,0.1)</f>
        <v>95</v>
      </c>
      <c r="E1893">
        <v>1891</v>
      </c>
      <c r="F1893">
        <f t="shared" si="181"/>
        <v>190</v>
      </c>
      <c r="G1893">
        <f t="shared" si="182"/>
        <v>473</v>
      </c>
      <c r="H1893">
        <v>0</v>
      </c>
      <c r="J1893">
        <v>1891</v>
      </c>
      <c r="K1893">
        <f t="shared" si="183"/>
        <v>190</v>
      </c>
      <c r="L1893">
        <f t="shared" si="184"/>
        <v>473</v>
      </c>
      <c r="M1893">
        <f t="shared" si="185"/>
        <v>95</v>
      </c>
      <c r="O1893" s="278">
        <v>1891</v>
      </c>
      <c r="P1893" s="278">
        <v>0</v>
      </c>
      <c r="Q1893" s="278">
        <f t="shared" si="186"/>
        <v>1891</v>
      </c>
      <c r="R1893" s="279">
        <v>0</v>
      </c>
    </row>
    <row r="1894" spans="1:18" x14ac:dyDescent="0.25">
      <c r="A1894">
        <v>1892</v>
      </c>
      <c r="B1894">
        <f>ROUNDUP(Commercial_Industrial_Requirements[[#This Row],[Total Parking Spaces]]*0.2,0.1)</f>
        <v>379</v>
      </c>
      <c r="C1894">
        <f>ROUNDUP(Commercial_Industrial_Requirements[[#This Row],['# EV Capable Spaces]]*0.25,0.1)</f>
        <v>95</v>
      </c>
      <c r="E1894">
        <v>1892</v>
      </c>
      <c r="F1894">
        <f t="shared" si="181"/>
        <v>190</v>
      </c>
      <c r="G1894">
        <f t="shared" si="182"/>
        <v>473</v>
      </c>
      <c r="H1894">
        <v>0</v>
      </c>
      <c r="J1894">
        <v>1892</v>
      </c>
      <c r="K1894">
        <f t="shared" si="183"/>
        <v>190</v>
      </c>
      <c r="L1894">
        <f t="shared" si="184"/>
        <v>473</v>
      </c>
      <c r="M1894">
        <f t="shared" si="185"/>
        <v>95</v>
      </c>
      <c r="O1894" s="278">
        <v>1892</v>
      </c>
      <c r="P1894" s="278">
        <v>0</v>
      </c>
      <c r="Q1894" s="278">
        <f t="shared" si="186"/>
        <v>1892</v>
      </c>
      <c r="R1894" s="279">
        <v>0</v>
      </c>
    </row>
    <row r="1895" spans="1:18" x14ac:dyDescent="0.25">
      <c r="A1895">
        <v>1893</v>
      </c>
      <c r="B1895">
        <f>ROUNDUP(Commercial_Industrial_Requirements[[#This Row],[Total Parking Spaces]]*0.2,0.1)</f>
        <v>379</v>
      </c>
      <c r="C1895">
        <f>ROUNDUP(Commercial_Industrial_Requirements[[#This Row],['# EV Capable Spaces]]*0.25,0.1)</f>
        <v>95</v>
      </c>
      <c r="E1895">
        <v>1893</v>
      </c>
      <c r="F1895">
        <f t="shared" si="181"/>
        <v>190</v>
      </c>
      <c r="G1895">
        <f t="shared" si="182"/>
        <v>474</v>
      </c>
      <c r="H1895">
        <v>0</v>
      </c>
      <c r="J1895">
        <v>1893</v>
      </c>
      <c r="K1895">
        <f t="shared" si="183"/>
        <v>190</v>
      </c>
      <c r="L1895">
        <f t="shared" si="184"/>
        <v>474</v>
      </c>
      <c r="M1895">
        <f t="shared" si="185"/>
        <v>95</v>
      </c>
      <c r="O1895" s="278">
        <v>1893</v>
      </c>
      <c r="P1895" s="278">
        <v>0</v>
      </c>
      <c r="Q1895" s="278">
        <f t="shared" si="186"/>
        <v>1893</v>
      </c>
      <c r="R1895" s="279">
        <v>0</v>
      </c>
    </row>
    <row r="1896" spans="1:18" x14ac:dyDescent="0.25">
      <c r="A1896">
        <v>1894</v>
      </c>
      <c r="B1896">
        <f>ROUNDUP(Commercial_Industrial_Requirements[[#This Row],[Total Parking Spaces]]*0.2,0.1)</f>
        <v>379</v>
      </c>
      <c r="C1896">
        <f>ROUNDUP(Commercial_Industrial_Requirements[[#This Row],['# EV Capable Spaces]]*0.25,0.1)</f>
        <v>95</v>
      </c>
      <c r="E1896">
        <v>1894</v>
      </c>
      <c r="F1896">
        <f t="shared" si="181"/>
        <v>190</v>
      </c>
      <c r="G1896">
        <f t="shared" si="182"/>
        <v>474</v>
      </c>
      <c r="H1896">
        <v>0</v>
      </c>
      <c r="J1896">
        <v>1894</v>
      </c>
      <c r="K1896">
        <f t="shared" si="183"/>
        <v>190</v>
      </c>
      <c r="L1896">
        <f t="shared" si="184"/>
        <v>474</v>
      </c>
      <c r="M1896">
        <f t="shared" si="185"/>
        <v>95</v>
      </c>
      <c r="O1896" s="278">
        <v>1894</v>
      </c>
      <c r="P1896" s="278">
        <v>0</v>
      </c>
      <c r="Q1896" s="278">
        <f t="shared" si="186"/>
        <v>1894</v>
      </c>
      <c r="R1896" s="279">
        <v>0</v>
      </c>
    </row>
    <row r="1897" spans="1:18" x14ac:dyDescent="0.25">
      <c r="A1897">
        <v>1895</v>
      </c>
      <c r="B1897">
        <f>ROUNDUP(Commercial_Industrial_Requirements[[#This Row],[Total Parking Spaces]]*0.2,0.1)</f>
        <v>379</v>
      </c>
      <c r="C1897">
        <f>ROUNDUP(Commercial_Industrial_Requirements[[#This Row],['# EV Capable Spaces]]*0.25,0.1)</f>
        <v>95</v>
      </c>
      <c r="E1897">
        <v>1895</v>
      </c>
      <c r="F1897">
        <f t="shared" si="181"/>
        <v>190</v>
      </c>
      <c r="G1897">
        <f t="shared" si="182"/>
        <v>474</v>
      </c>
      <c r="H1897">
        <v>0</v>
      </c>
      <c r="J1897">
        <v>1895</v>
      </c>
      <c r="K1897">
        <f t="shared" si="183"/>
        <v>190</v>
      </c>
      <c r="L1897">
        <f t="shared" si="184"/>
        <v>474</v>
      </c>
      <c r="M1897">
        <f t="shared" si="185"/>
        <v>95</v>
      </c>
      <c r="O1897" s="278">
        <v>1895</v>
      </c>
      <c r="P1897" s="278">
        <v>0</v>
      </c>
      <c r="Q1897" s="278">
        <f t="shared" si="186"/>
        <v>1895</v>
      </c>
      <c r="R1897" s="279">
        <v>0</v>
      </c>
    </row>
    <row r="1898" spans="1:18" x14ac:dyDescent="0.25">
      <c r="A1898">
        <v>1896</v>
      </c>
      <c r="B1898">
        <f>ROUNDUP(Commercial_Industrial_Requirements[[#This Row],[Total Parking Spaces]]*0.2,0.1)</f>
        <v>380</v>
      </c>
      <c r="C1898">
        <f>ROUNDUP(Commercial_Industrial_Requirements[[#This Row],['# EV Capable Spaces]]*0.25,0.1)</f>
        <v>95</v>
      </c>
      <c r="E1898">
        <v>1896</v>
      </c>
      <c r="F1898">
        <f t="shared" si="181"/>
        <v>190</v>
      </c>
      <c r="G1898">
        <f t="shared" si="182"/>
        <v>474</v>
      </c>
      <c r="H1898">
        <v>0</v>
      </c>
      <c r="J1898">
        <v>1896</v>
      </c>
      <c r="K1898">
        <f t="shared" si="183"/>
        <v>190</v>
      </c>
      <c r="L1898">
        <f t="shared" si="184"/>
        <v>474</v>
      </c>
      <c r="M1898">
        <f t="shared" si="185"/>
        <v>95</v>
      </c>
      <c r="O1898" s="278">
        <v>1896</v>
      </c>
      <c r="P1898" s="278">
        <v>0</v>
      </c>
      <c r="Q1898" s="278">
        <f t="shared" si="186"/>
        <v>1896</v>
      </c>
      <c r="R1898" s="279">
        <v>0</v>
      </c>
    </row>
    <row r="1899" spans="1:18" x14ac:dyDescent="0.25">
      <c r="A1899">
        <v>1897</v>
      </c>
      <c r="B1899">
        <f>ROUNDUP(Commercial_Industrial_Requirements[[#This Row],[Total Parking Spaces]]*0.2,0.1)</f>
        <v>380</v>
      </c>
      <c r="C1899">
        <f>ROUNDUP(Commercial_Industrial_Requirements[[#This Row],['# EV Capable Spaces]]*0.25,0.1)</f>
        <v>95</v>
      </c>
      <c r="E1899">
        <v>1897</v>
      </c>
      <c r="F1899">
        <f t="shared" si="181"/>
        <v>190</v>
      </c>
      <c r="G1899">
        <f t="shared" si="182"/>
        <v>475</v>
      </c>
      <c r="H1899">
        <v>0</v>
      </c>
      <c r="J1899">
        <v>1897</v>
      </c>
      <c r="K1899">
        <f t="shared" si="183"/>
        <v>190</v>
      </c>
      <c r="L1899">
        <f t="shared" si="184"/>
        <v>475</v>
      </c>
      <c r="M1899">
        <f t="shared" si="185"/>
        <v>95</v>
      </c>
      <c r="O1899" s="278">
        <v>1897</v>
      </c>
      <c r="P1899" s="278">
        <v>0</v>
      </c>
      <c r="Q1899" s="278">
        <f t="shared" si="186"/>
        <v>1897</v>
      </c>
      <c r="R1899" s="279">
        <v>0</v>
      </c>
    </row>
    <row r="1900" spans="1:18" x14ac:dyDescent="0.25">
      <c r="A1900">
        <v>1898</v>
      </c>
      <c r="B1900">
        <f>ROUNDUP(Commercial_Industrial_Requirements[[#This Row],[Total Parking Spaces]]*0.2,0.1)</f>
        <v>380</v>
      </c>
      <c r="C1900">
        <f>ROUNDUP(Commercial_Industrial_Requirements[[#This Row],['# EV Capable Spaces]]*0.25,0.1)</f>
        <v>95</v>
      </c>
      <c r="E1900">
        <v>1898</v>
      </c>
      <c r="F1900">
        <f t="shared" si="181"/>
        <v>190</v>
      </c>
      <c r="G1900">
        <f t="shared" si="182"/>
        <v>475</v>
      </c>
      <c r="H1900">
        <v>0</v>
      </c>
      <c r="J1900">
        <v>1898</v>
      </c>
      <c r="K1900">
        <f t="shared" si="183"/>
        <v>190</v>
      </c>
      <c r="L1900">
        <f t="shared" si="184"/>
        <v>475</v>
      </c>
      <c r="M1900">
        <f t="shared" si="185"/>
        <v>95</v>
      </c>
      <c r="O1900" s="278">
        <v>1898</v>
      </c>
      <c r="P1900" s="278">
        <v>0</v>
      </c>
      <c r="Q1900" s="278">
        <f t="shared" si="186"/>
        <v>1898</v>
      </c>
      <c r="R1900" s="279">
        <v>0</v>
      </c>
    </row>
    <row r="1901" spans="1:18" x14ac:dyDescent="0.25">
      <c r="A1901">
        <v>1899</v>
      </c>
      <c r="B1901">
        <f>ROUNDUP(Commercial_Industrial_Requirements[[#This Row],[Total Parking Spaces]]*0.2,0.1)</f>
        <v>380</v>
      </c>
      <c r="C1901">
        <f>ROUNDUP(Commercial_Industrial_Requirements[[#This Row],['# EV Capable Spaces]]*0.25,0.1)</f>
        <v>95</v>
      </c>
      <c r="E1901">
        <v>1899</v>
      </c>
      <c r="F1901">
        <f t="shared" ref="F1901:F1964" si="187">ROUNDUP(E1901*0.1,0.1)</f>
        <v>190</v>
      </c>
      <c r="G1901">
        <f t="shared" ref="G1901:G1964" si="188">ROUNDUP(E1901*0.25,0.1)</f>
        <v>475</v>
      </c>
      <c r="H1901">
        <v>0</v>
      </c>
      <c r="J1901">
        <v>1899</v>
      </c>
      <c r="K1901">
        <f t="shared" si="183"/>
        <v>190</v>
      </c>
      <c r="L1901">
        <f t="shared" si="184"/>
        <v>475</v>
      </c>
      <c r="M1901">
        <f t="shared" si="185"/>
        <v>95</v>
      </c>
      <c r="O1901" s="278">
        <v>1899</v>
      </c>
      <c r="P1901" s="278">
        <v>0</v>
      </c>
      <c r="Q1901" s="278">
        <f t="shared" si="186"/>
        <v>1899</v>
      </c>
      <c r="R1901" s="279">
        <v>0</v>
      </c>
    </row>
    <row r="1902" spans="1:18" x14ac:dyDescent="0.25">
      <c r="A1902">
        <v>1900</v>
      </c>
      <c r="B1902">
        <f>ROUNDUP(Commercial_Industrial_Requirements[[#This Row],[Total Parking Spaces]]*0.2,0.1)</f>
        <v>380</v>
      </c>
      <c r="C1902">
        <f>ROUNDUP(Commercial_Industrial_Requirements[[#This Row],['# EV Capable Spaces]]*0.25,0.1)</f>
        <v>95</v>
      </c>
      <c r="E1902">
        <v>1900</v>
      </c>
      <c r="F1902">
        <f t="shared" si="187"/>
        <v>190</v>
      </c>
      <c r="G1902">
        <f t="shared" si="188"/>
        <v>475</v>
      </c>
      <c r="H1902">
        <v>0</v>
      </c>
      <c r="J1902">
        <v>1900</v>
      </c>
      <c r="K1902">
        <f t="shared" si="183"/>
        <v>190</v>
      </c>
      <c r="L1902">
        <f t="shared" si="184"/>
        <v>475</v>
      </c>
      <c r="M1902">
        <f t="shared" si="185"/>
        <v>95</v>
      </c>
      <c r="O1902" s="278">
        <v>1900</v>
      </c>
      <c r="P1902" s="278">
        <v>0</v>
      </c>
      <c r="Q1902" s="278">
        <f t="shared" si="186"/>
        <v>1900</v>
      </c>
      <c r="R1902" s="279">
        <v>0</v>
      </c>
    </row>
    <row r="1903" spans="1:18" x14ac:dyDescent="0.25">
      <c r="A1903">
        <v>1901</v>
      </c>
      <c r="B1903">
        <f>ROUNDUP(Commercial_Industrial_Requirements[[#This Row],[Total Parking Spaces]]*0.2,0.1)</f>
        <v>381</v>
      </c>
      <c r="C1903">
        <f>ROUNDUP(Commercial_Industrial_Requirements[[#This Row],['# EV Capable Spaces]]*0.25,0.1)</f>
        <v>96</v>
      </c>
      <c r="E1903">
        <v>1901</v>
      </c>
      <c r="F1903">
        <f t="shared" si="187"/>
        <v>191</v>
      </c>
      <c r="G1903">
        <f t="shared" si="188"/>
        <v>476</v>
      </c>
      <c r="H1903">
        <v>0</v>
      </c>
      <c r="J1903">
        <v>1901</v>
      </c>
      <c r="K1903">
        <f t="shared" si="183"/>
        <v>191</v>
      </c>
      <c r="L1903">
        <f t="shared" si="184"/>
        <v>476</v>
      </c>
      <c r="M1903">
        <f t="shared" si="185"/>
        <v>96</v>
      </c>
      <c r="O1903" s="278">
        <v>1901</v>
      </c>
      <c r="P1903" s="278">
        <v>0</v>
      </c>
      <c r="Q1903" s="278">
        <f t="shared" si="186"/>
        <v>1901</v>
      </c>
      <c r="R1903" s="279">
        <v>0</v>
      </c>
    </row>
    <row r="1904" spans="1:18" x14ac:dyDescent="0.25">
      <c r="A1904">
        <v>1902</v>
      </c>
      <c r="B1904">
        <f>ROUNDUP(Commercial_Industrial_Requirements[[#This Row],[Total Parking Spaces]]*0.2,0.1)</f>
        <v>381</v>
      </c>
      <c r="C1904">
        <f>ROUNDUP(Commercial_Industrial_Requirements[[#This Row],['# EV Capable Spaces]]*0.25,0.1)</f>
        <v>96</v>
      </c>
      <c r="E1904">
        <v>1902</v>
      </c>
      <c r="F1904">
        <f t="shared" si="187"/>
        <v>191</v>
      </c>
      <c r="G1904">
        <f t="shared" si="188"/>
        <v>476</v>
      </c>
      <c r="H1904">
        <v>0</v>
      </c>
      <c r="J1904">
        <v>1902</v>
      </c>
      <c r="K1904">
        <f t="shared" si="183"/>
        <v>191</v>
      </c>
      <c r="L1904">
        <f t="shared" si="184"/>
        <v>476</v>
      </c>
      <c r="M1904">
        <f t="shared" si="185"/>
        <v>96</v>
      </c>
      <c r="O1904" s="278">
        <v>1902</v>
      </c>
      <c r="P1904" s="278">
        <v>0</v>
      </c>
      <c r="Q1904" s="278">
        <f t="shared" si="186"/>
        <v>1902</v>
      </c>
      <c r="R1904" s="279">
        <v>0</v>
      </c>
    </row>
    <row r="1905" spans="1:18" x14ac:dyDescent="0.25">
      <c r="A1905">
        <v>1903</v>
      </c>
      <c r="B1905">
        <f>ROUNDUP(Commercial_Industrial_Requirements[[#This Row],[Total Parking Spaces]]*0.2,0.1)</f>
        <v>381</v>
      </c>
      <c r="C1905">
        <f>ROUNDUP(Commercial_Industrial_Requirements[[#This Row],['# EV Capable Spaces]]*0.25,0.1)</f>
        <v>96</v>
      </c>
      <c r="E1905">
        <v>1903</v>
      </c>
      <c r="F1905">
        <f t="shared" si="187"/>
        <v>191</v>
      </c>
      <c r="G1905">
        <f t="shared" si="188"/>
        <v>476</v>
      </c>
      <c r="H1905">
        <v>0</v>
      </c>
      <c r="J1905">
        <v>1903</v>
      </c>
      <c r="K1905">
        <f t="shared" si="183"/>
        <v>191</v>
      </c>
      <c r="L1905">
        <f t="shared" si="184"/>
        <v>476</v>
      </c>
      <c r="M1905">
        <f t="shared" si="185"/>
        <v>96</v>
      </c>
      <c r="O1905" s="278">
        <v>1903</v>
      </c>
      <c r="P1905" s="278">
        <v>0</v>
      </c>
      <c r="Q1905" s="278">
        <f t="shared" si="186"/>
        <v>1903</v>
      </c>
      <c r="R1905" s="279">
        <v>0</v>
      </c>
    </row>
    <row r="1906" spans="1:18" x14ac:dyDescent="0.25">
      <c r="A1906">
        <v>1904</v>
      </c>
      <c r="B1906">
        <f>ROUNDUP(Commercial_Industrial_Requirements[[#This Row],[Total Parking Spaces]]*0.2,0.1)</f>
        <v>381</v>
      </c>
      <c r="C1906">
        <f>ROUNDUP(Commercial_Industrial_Requirements[[#This Row],['# EV Capable Spaces]]*0.25,0.1)</f>
        <v>96</v>
      </c>
      <c r="E1906">
        <v>1904</v>
      </c>
      <c r="F1906">
        <f t="shared" si="187"/>
        <v>191</v>
      </c>
      <c r="G1906">
        <f t="shared" si="188"/>
        <v>476</v>
      </c>
      <c r="H1906">
        <v>0</v>
      </c>
      <c r="J1906">
        <v>1904</v>
      </c>
      <c r="K1906">
        <f t="shared" si="183"/>
        <v>191</v>
      </c>
      <c r="L1906">
        <f t="shared" si="184"/>
        <v>476</v>
      </c>
      <c r="M1906">
        <f t="shared" si="185"/>
        <v>96</v>
      </c>
      <c r="O1906" s="278">
        <v>1904</v>
      </c>
      <c r="P1906" s="278">
        <v>0</v>
      </c>
      <c r="Q1906" s="278">
        <f t="shared" si="186"/>
        <v>1904</v>
      </c>
      <c r="R1906" s="279">
        <v>0</v>
      </c>
    </row>
    <row r="1907" spans="1:18" x14ac:dyDescent="0.25">
      <c r="A1907">
        <v>1905</v>
      </c>
      <c r="B1907">
        <f>ROUNDUP(Commercial_Industrial_Requirements[[#This Row],[Total Parking Spaces]]*0.2,0.1)</f>
        <v>381</v>
      </c>
      <c r="C1907">
        <f>ROUNDUP(Commercial_Industrial_Requirements[[#This Row],['# EV Capable Spaces]]*0.25,0.1)</f>
        <v>96</v>
      </c>
      <c r="E1907">
        <v>1905</v>
      </c>
      <c r="F1907">
        <f t="shared" si="187"/>
        <v>191</v>
      </c>
      <c r="G1907">
        <f t="shared" si="188"/>
        <v>477</v>
      </c>
      <c r="H1907">
        <v>0</v>
      </c>
      <c r="J1907">
        <v>1905</v>
      </c>
      <c r="K1907">
        <f t="shared" si="183"/>
        <v>191</v>
      </c>
      <c r="L1907">
        <f t="shared" si="184"/>
        <v>477</v>
      </c>
      <c r="M1907">
        <f t="shared" si="185"/>
        <v>96</v>
      </c>
      <c r="O1907" s="278">
        <v>1905</v>
      </c>
      <c r="P1907" s="278">
        <v>0</v>
      </c>
      <c r="Q1907" s="278">
        <f t="shared" si="186"/>
        <v>1905</v>
      </c>
      <c r="R1907" s="279">
        <v>0</v>
      </c>
    </row>
    <row r="1908" spans="1:18" x14ac:dyDescent="0.25">
      <c r="A1908">
        <v>1906</v>
      </c>
      <c r="B1908">
        <f>ROUNDUP(Commercial_Industrial_Requirements[[#This Row],[Total Parking Spaces]]*0.2,0.1)</f>
        <v>382</v>
      </c>
      <c r="C1908">
        <f>ROUNDUP(Commercial_Industrial_Requirements[[#This Row],['# EV Capable Spaces]]*0.25,0.1)</f>
        <v>96</v>
      </c>
      <c r="E1908">
        <v>1906</v>
      </c>
      <c r="F1908">
        <f t="shared" si="187"/>
        <v>191</v>
      </c>
      <c r="G1908">
        <f t="shared" si="188"/>
        <v>477</v>
      </c>
      <c r="H1908">
        <v>0</v>
      </c>
      <c r="J1908">
        <v>1906</v>
      </c>
      <c r="K1908">
        <f t="shared" si="183"/>
        <v>191</v>
      </c>
      <c r="L1908">
        <f t="shared" si="184"/>
        <v>477</v>
      </c>
      <c r="M1908">
        <f t="shared" si="185"/>
        <v>96</v>
      </c>
      <c r="O1908" s="278">
        <v>1906</v>
      </c>
      <c r="P1908" s="278">
        <v>0</v>
      </c>
      <c r="Q1908" s="278">
        <f t="shared" si="186"/>
        <v>1906</v>
      </c>
      <c r="R1908" s="279">
        <v>0</v>
      </c>
    </row>
    <row r="1909" spans="1:18" x14ac:dyDescent="0.25">
      <c r="A1909">
        <v>1907</v>
      </c>
      <c r="B1909">
        <f>ROUNDUP(Commercial_Industrial_Requirements[[#This Row],[Total Parking Spaces]]*0.2,0.1)</f>
        <v>382</v>
      </c>
      <c r="C1909">
        <f>ROUNDUP(Commercial_Industrial_Requirements[[#This Row],['# EV Capable Spaces]]*0.25,0.1)</f>
        <v>96</v>
      </c>
      <c r="E1909">
        <v>1907</v>
      </c>
      <c r="F1909">
        <f t="shared" si="187"/>
        <v>191</v>
      </c>
      <c r="G1909">
        <f t="shared" si="188"/>
        <v>477</v>
      </c>
      <c r="H1909">
        <v>0</v>
      </c>
      <c r="J1909">
        <v>1907</v>
      </c>
      <c r="K1909">
        <f t="shared" si="183"/>
        <v>191</v>
      </c>
      <c r="L1909">
        <f t="shared" si="184"/>
        <v>477</v>
      </c>
      <c r="M1909">
        <f t="shared" si="185"/>
        <v>96</v>
      </c>
      <c r="O1909" s="278">
        <v>1907</v>
      </c>
      <c r="P1909" s="278">
        <v>0</v>
      </c>
      <c r="Q1909" s="278">
        <f t="shared" si="186"/>
        <v>1907</v>
      </c>
      <c r="R1909" s="279">
        <v>0</v>
      </c>
    </row>
    <row r="1910" spans="1:18" x14ac:dyDescent="0.25">
      <c r="A1910">
        <v>1908</v>
      </c>
      <c r="B1910">
        <f>ROUNDUP(Commercial_Industrial_Requirements[[#This Row],[Total Parking Spaces]]*0.2,0.1)</f>
        <v>382</v>
      </c>
      <c r="C1910">
        <f>ROUNDUP(Commercial_Industrial_Requirements[[#This Row],['# EV Capable Spaces]]*0.25,0.1)</f>
        <v>96</v>
      </c>
      <c r="E1910">
        <v>1908</v>
      </c>
      <c r="F1910">
        <f t="shared" si="187"/>
        <v>191</v>
      </c>
      <c r="G1910">
        <f t="shared" si="188"/>
        <v>477</v>
      </c>
      <c r="H1910">
        <v>0</v>
      </c>
      <c r="J1910">
        <v>1908</v>
      </c>
      <c r="K1910">
        <f t="shared" si="183"/>
        <v>191</v>
      </c>
      <c r="L1910">
        <f t="shared" si="184"/>
        <v>477</v>
      </c>
      <c r="M1910">
        <f t="shared" si="185"/>
        <v>96</v>
      </c>
      <c r="O1910" s="278">
        <v>1908</v>
      </c>
      <c r="P1910" s="278">
        <v>0</v>
      </c>
      <c r="Q1910" s="278">
        <f t="shared" si="186"/>
        <v>1908</v>
      </c>
      <c r="R1910" s="279">
        <v>0</v>
      </c>
    </row>
    <row r="1911" spans="1:18" x14ac:dyDescent="0.25">
      <c r="A1911">
        <v>1909</v>
      </c>
      <c r="B1911">
        <f>ROUNDUP(Commercial_Industrial_Requirements[[#This Row],[Total Parking Spaces]]*0.2,0.1)</f>
        <v>382</v>
      </c>
      <c r="C1911">
        <f>ROUNDUP(Commercial_Industrial_Requirements[[#This Row],['# EV Capable Spaces]]*0.25,0.1)</f>
        <v>96</v>
      </c>
      <c r="E1911">
        <v>1909</v>
      </c>
      <c r="F1911">
        <f t="shared" si="187"/>
        <v>191</v>
      </c>
      <c r="G1911">
        <f t="shared" si="188"/>
        <v>478</v>
      </c>
      <c r="H1911">
        <v>0</v>
      </c>
      <c r="J1911">
        <v>1909</v>
      </c>
      <c r="K1911">
        <f t="shared" si="183"/>
        <v>191</v>
      </c>
      <c r="L1911">
        <f t="shared" si="184"/>
        <v>478</v>
      </c>
      <c r="M1911">
        <f t="shared" si="185"/>
        <v>96</v>
      </c>
      <c r="O1911" s="278">
        <v>1909</v>
      </c>
      <c r="P1911" s="278">
        <v>0</v>
      </c>
      <c r="Q1911" s="278">
        <f t="shared" si="186"/>
        <v>1909</v>
      </c>
      <c r="R1911" s="279">
        <v>0</v>
      </c>
    </row>
    <row r="1912" spans="1:18" x14ac:dyDescent="0.25">
      <c r="A1912">
        <v>1910</v>
      </c>
      <c r="B1912">
        <f>ROUNDUP(Commercial_Industrial_Requirements[[#This Row],[Total Parking Spaces]]*0.2,0.1)</f>
        <v>382</v>
      </c>
      <c r="C1912">
        <f>ROUNDUP(Commercial_Industrial_Requirements[[#This Row],['# EV Capable Spaces]]*0.25,0.1)</f>
        <v>96</v>
      </c>
      <c r="E1912">
        <v>1910</v>
      </c>
      <c r="F1912">
        <f t="shared" si="187"/>
        <v>191</v>
      </c>
      <c r="G1912">
        <f t="shared" si="188"/>
        <v>478</v>
      </c>
      <c r="H1912">
        <v>0</v>
      </c>
      <c r="J1912">
        <v>1910</v>
      </c>
      <c r="K1912">
        <f t="shared" si="183"/>
        <v>191</v>
      </c>
      <c r="L1912">
        <f t="shared" si="184"/>
        <v>478</v>
      </c>
      <c r="M1912">
        <f t="shared" si="185"/>
        <v>96</v>
      </c>
      <c r="O1912" s="278">
        <v>1910</v>
      </c>
      <c r="P1912" s="278">
        <v>0</v>
      </c>
      <c r="Q1912" s="278">
        <f t="shared" si="186"/>
        <v>1910</v>
      </c>
      <c r="R1912" s="279">
        <v>0</v>
      </c>
    </row>
    <row r="1913" spans="1:18" x14ac:dyDescent="0.25">
      <c r="A1913">
        <v>1911</v>
      </c>
      <c r="B1913">
        <f>ROUNDUP(Commercial_Industrial_Requirements[[#This Row],[Total Parking Spaces]]*0.2,0.1)</f>
        <v>383</v>
      </c>
      <c r="C1913">
        <f>ROUNDUP(Commercial_Industrial_Requirements[[#This Row],['# EV Capable Spaces]]*0.25,0.1)</f>
        <v>96</v>
      </c>
      <c r="E1913">
        <v>1911</v>
      </c>
      <c r="F1913">
        <f t="shared" si="187"/>
        <v>192</v>
      </c>
      <c r="G1913">
        <f t="shared" si="188"/>
        <v>478</v>
      </c>
      <c r="H1913">
        <v>0</v>
      </c>
      <c r="J1913">
        <v>1911</v>
      </c>
      <c r="K1913">
        <f t="shared" si="183"/>
        <v>192</v>
      </c>
      <c r="L1913">
        <f t="shared" si="184"/>
        <v>478</v>
      </c>
      <c r="M1913">
        <f t="shared" si="185"/>
        <v>96</v>
      </c>
      <c r="O1913" s="278">
        <v>1911</v>
      </c>
      <c r="P1913" s="278">
        <v>0</v>
      </c>
      <c r="Q1913" s="278">
        <f t="shared" si="186"/>
        <v>1911</v>
      </c>
      <c r="R1913" s="279">
        <v>0</v>
      </c>
    </row>
    <row r="1914" spans="1:18" x14ac:dyDescent="0.25">
      <c r="A1914">
        <v>1912</v>
      </c>
      <c r="B1914">
        <f>ROUNDUP(Commercial_Industrial_Requirements[[#This Row],[Total Parking Spaces]]*0.2,0.1)</f>
        <v>383</v>
      </c>
      <c r="C1914">
        <f>ROUNDUP(Commercial_Industrial_Requirements[[#This Row],['# EV Capable Spaces]]*0.25,0.1)</f>
        <v>96</v>
      </c>
      <c r="E1914">
        <v>1912</v>
      </c>
      <c r="F1914">
        <f t="shared" si="187"/>
        <v>192</v>
      </c>
      <c r="G1914">
        <f t="shared" si="188"/>
        <v>478</v>
      </c>
      <c r="H1914">
        <v>0</v>
      </c>
      <c r="J1914">
        <v>1912</v>
      </c>
      <c r="K1914">
        <f t="shared" si="183"/>
        <v>192</v>
      </c>
      <c r="L1914">
        <f t="shared" si="184"/>
        <v>478</v>
      </c>
      <c r="M1914">
        <f t="shared" si="185"/>
        <v>96</v>
      </c>
      <c r="O1914" s="278">
        <v>1912</v>
      </c>
      <c r="P1914" s="278">
        <v>0</v>
      </c>
      <c r="Q1914" s="278">
        <f t="shared" si="186"/>
        <v>1912</v>
      </c>
      <c r="R1914" s="279">
        <v>0</v>
      </c>
    </row>
    <row r="1915" spans="1:18" x14ac:dyDescent="0.25">
      <c r="A1915">
        <v>1913</v>
      </c>
      <c r="B1915">
        <f>ROUNDUP(Commercial_Industrial_Requirements[[#This Row],[Total Parking Spaces]]*0.2,0.1)</f>
        <v>383</v>
      </c>
      <c r="C1915">
        <f>ROUNDUP(Commercial_Industrial_Requirements[[#This Row],['# EV Capable Spaces]]*0.25,0.1)</f>
        <v>96</v>
      </c>
      <c r="E1915">
        <v>1913</v>
      </c>
      <c r="F1915">
        <f t="shared" si="187"/>
        <v>192</v>
      </c>
      <c r="G1915">
        <f t="shared" si="188"/>
        <v>479</v>
      </c>
      <c r="H1915">
        <v>0</v>
      </c>
      <c r="J1915">
        <v>1913</v>
      </c>
      <c r="K1915">
        <f t="shared" si="183"/>
        <v>192</v>
      </c>
      <c r="L1915">
        <f t="shared" si="184"/>
        <v>479</v>
      </c>
      <c r="M1915">
        <f t="shared" si="185"/>
        <v>96</v>
      </c>
      <c r="O1915" s="278">
        <v>1913</v>
      </c>
      <c r="P1915" s="278">
        <v>0</v>
      </c>
      <c r="Q1915" s="278">
        <f t="shared" si="186"/>
        <v>1913</v>
      </c>
      <c r="R1915" s="279">
        <v>0</v>
      </c>
    </row>
    <row r="1916" spans="1:18" x14ac:dyDescent="0.25">
      <c r="A1916">
        <v>1914</v>
      </c>
      <c r="B1916">
        <f>ROUNDUP(Commercial_Industrial_Requirements[[#This Row],[Total Parking Spaces]]*0.2,0.1)</f>
        <v>383</v>
      </c>
      <c r="C1916">
        <f>ROUNDUP(Commercial_Industrial_Requirements[[#This Row],['# EV Capable Spaces]]*0.25,0.1)</f>
        <v>96</v>
      </c>
      <c r="E1916">
        <v>1914</v>
      </c>
      <c r="F1916">
        <f t="shared" si="187"/>
        <v>192</v>
      </c>
      <c r="G1916">
        <f t="shared" si="188"/>
        <v>479</v>
      </c>
      <c r="H1916">
        <v>0</v>
      </c>
      <c r="J1916">
        <v>1914</v>
      </c>
      <c r="K1916">
        <f t="shared" si="183"/>
        <v>192</v>
      </c>
      <c r="L1916">
        <f t="shared" si="184"/>
        <v>479</v>
      </c>
      <c r="M1916">
        <f t="shared" si="185"/>
        <v>96</v>
      </c>
      <c r="O1916" s="278">
        <v>1914</v>
      </c>
      <c r="P1916" s="278">
        <v>0</v>
      </c>
      <c r="Q1916" s="278">
        <f t="shared" si="186"/>
        <v>1914</v>
      </c>
      <c r="R1916" s="279">
        <v>0</v>
      </c>
    </row>
    <row r="1917" spans="1:18" x14ac:dyDescent="0.25">
      <c r="A1917">
        <v>1915</v>
      </c>
      <c r="B1917">
        <f>ROUNDUP(Commercial_Industrial_Requirements[[#This Row],[Total Parking Spaces]]*0.2,0.1)</f>
        <v>383</v>
      </c>
      <c r="C1917">
        <f>ROUNDUP(Commercial_Industrial_Requirements[[#This Row],['# EV Capable Spaces]]*0.25,0.1)</f>
        <v>96</v>
      </c>
      <c r="E1917">
        <v>1915</v>
      </c>
      <c r="F1917">
        <f t="shared" si="187"/>
        <v>192</v>
      </c>
      <c r="G1917">
        <f t="shared" si="188"/>
        <v>479</v>
      </c>
      <c r="H1917">
        <v>0</v>
      </c>
      <c r="J1917">
        <v>1915</v>
      </c>
      <c r="K1917">
        <f t="shared" si="183"/>
        <v>192</v>
      </c>
      <c r="L1917">
        <f t="shared" si="184"/>
        <v>479</v>
      </c>
      <c r="M1917">
        <f t="shared" si="185"/>
        <v>96</v>
      </c>
      <c r="O1917" s="278">
        <v>1915</v>
      </c>
      <c r="P1917" s="278">
        <v>0</v>
      </c>
      <c r="Q1917" s="278">
        <f t="shared" si="186"/>
        <v>1915</v>
      </c>
      <c r="R1917" s="279">
        <v>0</v>
      </c>
    </row>
    <row r="1918" spans="1:18" x14ac:dyDescent="0.25">
      <c r="A1918">
        <v>1916</v>
      </c>
      <c r="B1918">
        <f>ROUNDUP(Commercial_Industrial_Requirements[[#This Row],[Total Parking Spaces]]*0.2,0.1)</f>
        <v>384</v>
      </c>
      <c r="C1918">
        <f>ROUNDUP(Commercial_Industrial_Requirements[[#This Row],['# EV Capable Spaces]]*0.25,0.1)</f>
        <v>96</v>
      </c>
      <c r="E1918">
        <v>1916</v>
      </c>
      <c r="F1918">
        <f t="shared" si="187"/>
        <v>192</v>
      </c>
      <c r="G1918">
        <f t="shared" si="188"/>
        <v>479</v>
      </c>
      <c r="H1918">
        <v>0</v>
      </c>
      <c r="J1918">
        <v>1916</v>
      </c>
      <c r="K1918">
        <f t="shared" si="183"/>
        <v>192</v>
      </c>
      <c r="L1918">
        <f t="shared" si="184"/>
        <v>479</v>
      </c>
      <c r="M1918">
        <f t="shared" si="185"/>
        <v>96</v>
      </c>
      <c r="O1918" s="278">
        <v>1916</v>
      </c>
      <c r="P1918" s="278">
        <v>0</v>
      </c>
      <c r="Q1918" s="278">
        <f t="shared" si="186"/>
        <v>1916</v>
      </c>
      <c r="R1918" s="279">
        <v>0</v>
      </c>
    </row>
    <row r="1919" spans="1:18" x14ac:dyDescent="0.25">
      <c r="A1919">
        <v>1917</v>
      </c>
      <c r="B1919">
        <f>ROUNDUP(Commercial_Industrial_Requirements[[#This Row],[Total Parking Spaces]]*0.2,0.1)</f>
        <v>384</v>
      </c>
      <c r="C1919">
        <f>ROUNDUP(Commercial_Industrial_Requirements[[#This Row],['# EV Capable Spaces]]*0.25,0.1)</f>
        <v>96</v>
      </c>
      <c r="E1919">
        <v>1917</v>
      </c>
      <c r="F1919">
        <f t="shared" si="187"/>
        <v>192</v>
      </c>
      <c r="G1919">
        <f t="shared" si="188"/>
        <v>480</v>
      </c>
      <c r="H1919">
        <v>0</v>
      </c>
      <c r="J1919">
        <v>1917</v>
      </c>
      <c r="K1919">
        <f t="shared" si="183"/>
        <v>192</v>
      </c>
      <c r="L1919">
        <f t="shared" si="184"/>
        <v>480</v>
      </c>
      <c r="M1919">
        <f t="shared" si="185"/>
        <v>96</v>
      </c>
      <c r="O1919" s="278">
        <v>1917</v>
      </c>
      <c r="P1919" s="278">
        <v>0</v>
      </c>
      <c r="Q1919" s="278">
        <f t="shared" si="186"/>
        <v>1917</v>
      </c>
      <c r="R1919" s="279">
        <v>0</v>
      </c>
    </row>
    <row r="1920" spans="1:18" x14ac:dyDescent="0.25">
      <c r="A1920">
        <v>1918</v>
      </c>
      <c r="B1920">
        <f>ROUNDUP(Commercial_Industrial_Requirements[[#This Row],[Total Parking Spaces]]*0.2,0.1)</f>
        <v>384</v>
      </c>
      <c r="C1920">
        <f>ROUNDUP(Commercial_Industrial_Requirements[[#This Row],['# EV Capable Spaces]]*0.25,0.1)</f>
        <v>96</v>
      </c>
      <c r="E1920">
        <v>1918</v>
      </c>
      <c r="F1920">
        <f t="shared" si="187"/>
        <v>192</v>
      </c>
      <c r="G1920">
        <f t="shared" si="188"/>
        <v>480</v>
      </c>
      <c r="H1920">
        <v>0</v>
      </c>
      <c r="J1920">
        <v>1918</v>
      </c>
      <c r="K1920">
        <f t="shared" si="183"/>
        <v>192</v>
      </c>
      <c r="L1920">
        <f t="shared" si="184"/>
        <v>480</v>
      </c>
      <c r="M1920">
        <f t="shared" si="185"/>
        <v>96</v>
      </c>
      <c r="O1920" s="278">
        <v>1918</v>
      </c>
      <c r="P1920" s="278">
        <v>0</v>
      </c>
      <c r="Q1920" s="278">
        <f t="shared" si="186"/>
        <v>1918</v>
      </c>
      <c r="R1920" s="279">
        <v>0</v>
      </c>
    </row>
    <row r="1921" spans="1:18" x14ac:dyDescent="0.25">
      <c r="A1921">
        <v>1919</v>
      </c>
      <c r="B1921">
        <f>ROUNDUP(Commercial_Industrial_Requirements[[#This Row],[Total Parking Spaces]]*0.2,0.1)</f>
        <v>384</v>
      </c>
      <c r="C1921">
        <f>ROUNDUP(Commercial_Industrial_Requirements[[#This Row],['# EV Capable Spaces]]*0.25,0.1)</f>
        <v>96</v>
      </c>
      <c r="E1921">
        <v>1919</v>
      </c>
      <c r="F1921">
        <f t="shared" si="187"/>
        <v>192</v>
      </c>
      <c r="G1921">
        <f t="shared" si="188"/>
        <v>480</v>
      </c>
      <c r="H1921">
        <v>0</v>
      </c>
      <c r="J1921">
        <v>1919</v>
      </c>
      <c r="K1921">
        <f t="shared" si="183"/>
        <v>192</v>
      </c>
      <c r="L1921">
        <f t="shared" si="184"/>
        <v>480</v>
      </c>
      <c r="M1921">
        <f t="shared" si="185"/>
        <v>96</v>
      </c>
      <c r="O1921" s="278">
        <v>1919</v>
      </c>
      <c r="P1921" s="278">
        <v>0</v>
      </c>
      <c r="Q1921" s="278">
        <f t="shared" si="186"/>
        <v>1919</v>
      </c>
      <c r="R1921" s="279">
        <v>0</v>
      </c>
    </row>
    <row r="1922" spans="1:18" x14ac:dyDescent="0.25">
      <c r="A1922">
        <v>1920</v>
      </c>
      <c r="B1922">
        <f>ROUNDUP(Commercial_Industrial_Requirements[[#This Row],[Total Parking Spaces]]*0.2,0.1)</f>
        <v>384</v>
      </c>
      <c r="C1922">
        <f>ROUNDUP(Commercial_Industrial_Requirements[[#This Row],['# EV Capable Spaces]]*0.25,0.1)</f>
        <v>96</v>
      </c>
      <c r="E1922">
        <v>1920</v>
      </c>
      <c r="F1922">
        <f t="shared" si="187"/>
        <v>192</v>
      </c>
      <c r="G1922">
        <f t="shared" si="188"/>
        <v>480</v>
      </c>
      <c r="H1922">
        <v>0</v>
      </c>
      <c r="J1922">
        <v>1920</v>
      </c>
      <c r="K1922">
        <f t="shared" si="183"/>
        <v>192</v>
      </c>
      <c r="L1922">
        <f t="shared" si="184"/>
        <v>480</v>
      </c>
      <c r="M1922">
        <f t="shared" si="185"/>
        <v>96</v>
      </c>
      <c r="O1922" s="278">
        <v>1920</v>
      </c>
      <c r="P1922" s="278">
        <v>0</v>
      </c>
      <c r="Q1922" s="278">
        <f t="shared" si="186"/>
        <v>1920</v>
      </c>
      <c r="R1922" s="279">
        <v>0</v>
      </c>
    </row>
    <row r="1923" spans="1:18" x14ac:dyDescent="0.25">
      <c r="A1923">
        <v>1921</v>
      </c>
      <c r="B1923">
        <f>ROUNDUP(Commercial_Industrial_Requirements[[#This Row],[Total Parking Spaces]]*0.2,0.1)</f>
        <v>385</v>
      </c>
      <c r="C1923">
        <f>ROUNDUP(Commercial_Industrial_Requirements[[#This Row],['# EV Capable Spaces]]*0.25,0.1)</f>
        <v>97</v>
      </c>
      <c r="E1923">
        <v>1921</v>
      </c>
      <c r="F1923">
        <f t="shared" si="187"/>
        <v>193</v>
      </c>
      <c r="G1923">
        <f t="shared" si="188"/>
        <v>481</v>
      </c>
      <c r="H1923">
        <v>0</v>
      </c>
      <c r="J1923">
        <v>1921</v>
      </c>
      <c r="K1923">
        <f t="shared" si="183"/>
        <v>193</v>
      </c>
      <c r="L1923">
        <f t="shared" si="184"/>
        <v>481</v>
      </c>
      <c r="M1923">
        <f t="shared" si="185"/>
        <v>97</v>
      </c>
      <c r="O1923" s="278">
        <v>1921</v>
      </c>
      <c r="P1923" s="278">
        <v>0</v>
      </c>
      <c r="Q1923" s="278">
        <f t="shared" si="186"/>
        <v>1921</v>
      </c>
      <c r="R1923" s="279">
        <v>0</v>
      </c>
    </row>
    <row r="1924" spans="1:18" x14ac:dyDescent="0.25">
      <c r="A1924">
        <v>1922</v>
      </c>
      <c r="B1924">
        <f>ROUNDUP(Commercial_Industrial_Requirements[[#This Row],[Total Parking Spaces]]*0.2,0.1)</f>
        <v>385</v>
      </c>
      <c r="C1924">
        <f>ROUNDUP(Commercial_Industrial_Requirements[[#This Row],['# EV Capable Spaces]]*0.25,0.1)</f>
        <v>97</v>
      </c>
      <c r="E1924">
        <v>1922</v>
      </c>
      <c r="F1924">
        <f t="shared" si="187"/>
        <v>193</v>
      </c>
      <c r="G1924">
        <f t="shared" si="188"/>
        <v>481</v>
      </c>
      <c r="H1924">
        <v>0</v>
      </c>
      <c r="J1924">
        <v>1922</v>
      </c>
      <c r="K1924">
        <f t="shared" si="183"/>
        <v>193</v>
      </c>
      <c r="L1924">
        <f t="shared" si="184"/>
        <v>481</v>
      </c>
      <c r="M1924">
        <f t="shared" si="185"/>
        <v>97</v>
      </c>
      <c r="O1924" s="278">
        <v>1922</v>
      </c>
      <c r="P1924" s="278">
        <v>0</v>
      </c>
      <c r="Q1924" s="278">
        <f t="shared" si="186"/>
        <v>1922</v>
      </c>
      <c r="R1924" s="279">
        <v>0</v>
      </c>
    </row>
    <row r="1925" spans="1:18" x14ac:dyDescent="0.25">
      <c r="A1925">
        <v>1923</v>
      </c>
      <c r="B1925">
        <f>ROUNDUP(Commercial_Industrial_Requirements[[#This Row],[Total Parking Spaces]]*0.2,0.1)</f>
        <v>385</v>
      </c>
      <c r="C1925">
        <f>ROUNDUP(Commercial_Industrial_Requirements[[#This Row],['# EV Capable Spaces]]*0.25,0.1)</f>
        <v>97</v>
      </c>
      <c r="E1925">
        <v>1923</v>
      </c>
      <c r="F1925">
        <f t="shared" si="187"/>
        <v>193</v>
      </c>
      <c r="G1925">
        <f t="shared" si="188"/>
        <v>481</v>
      </c>
      <c r="H1925">
        <v>0</v>
      </c>
      <c r="J1925">
        <v>1923</v>
      </c>
      <c r="K1925">
        <f t="shared" si="183"/>
        <v>193</v>
      </c>
      <c r="L1925">
        <f t="shared" si="184"/>
        <v>481</v>
      </c>
      <c r="M1925">
        <f t="shared" si="185"/>
        <v>97</v>
      </c>
      <c r="O1925" s="278">
        <v>1923</v>
      </c>
      <c r="P1925" s="278">
        <v>0</v>
      </c>
      <c r="Q1925" s="278">
        <f t="shared" si="186"/>
        <v>1923</v>
      </c>
      <c r="R1925" s="279">
        <v>0</v>
      </c>
    </row>
    <row r="1926" spans="1:18" x14ac:dyDescent="0.25">
      <c r="A1926">
        <v>1924</v>
      </c>
      <c r="B1926">
        <f>ROUNDUP(Commercial_Industrial_Requirements[[#This Row],[Total Parking Spaces]]*0.2,0.1)</f>
        <v>385</v>
      </c>
      <c r="C1926">
        <f>ROUNDUP(Commercial_Industrial_Requirements[[#This Row],['# EV Capable Spaces]]*0.25,0.1)</f>
        <v>97</v>
      </c>
      <c r="E1926">
        <v>1924</v>
      </c>
      <c r="F1926">
        <f t="shared" si="187"/>
        <v>193</v>
      </c>
      <c r="G1926">
        <f t="shared" si="188"/>
        <v>481</v>
      </c>
      <c r="H1926">
        <v>0</v>
      </c>
      <c r="J1926">
        <v>1924</v>
      </c>
      <c r="K1926">
        <f t="shared" si="183"/>
        <v>193</v>
      </c>
      <c r="L1926">
        <f t="shared" si="184"/>
        <v>481</v>
      </c>
      <c r="M1926">
        <f t="shared" si="185"/>
        <v>97</v>
      </c>
      <c r="O1926" s="278">
        <v>1924</v>
      </c>
      <c r="P1926" s="278">
        <v>0</v>
      </c>
      <c r="Q1926" s="278">
        <f t="shared" si="186"/>
        <v>1924</v>
      </c>
      <c r="R1926" s="279">
        <v>0</v>
      </c>
    </row>
    <row r="1927" spans="1:18" x14ac:dyDescent="0.25">
      <c r="A1927">
        <v>1925</v>
      </c>
      <c r="B1927">
        <f>ROUNDUP(Commercial_Industrial_Requirements[[#This Row],[Total Parking Spaces]]*0.2,0.1)</f>
        <v>385</v>
      </c>
      <c r="C1927">
        <f>ROUNDUP(Commercial_Industrial_Requirements[[#This Row],['# EV Capable Spaces]]*0.25,0.1)</f>
        <v>97</v>
      </c>
      <c r="E1927">
        <v>1925</v>
      </c>
      <c r="F1927">
        <f t="shared" si="187"/>
        <v>193</v>
      </c>
      <c r="G1927">
        <f t="shared" si="188"/>
        <v>482</v>
      </c>
      <c r="H1927">
        <v>0</v>
      </c>
      <c r="J1927">
        <v>1925</v>
      </c>
      <c r="K1927">
        <f t="shared" si="183"/>
        <v>193</v>
      </c>
      <c r="L1927">
        <f t="shared" si="184"/>
        <v>482</v>
      </c>
      <c r="M1927">
        <f t="shared" si="185"/>
        <v>97</v>
      </c>
      <c r="O1927" s="278">
        <v>1925</v>
      </c>
      <c r="P1927" s="278">
        <v>0</v>
      </c>
      <c r="Q1927" s="278">
        <f t="shared" si="186"/>
        <v>1925</v>
      </c>
      <c r="R1927" s="279">
        <v>0</v>
      </c>
    </row>
    <row r="1928" spans="1:18" x14ac:dyDescent="0.25">
      <c r="A1928">
        <v>1926</v>
      </c>
      <c r="B1928">
        <f>ROUNDUP(Commercial_Industrial_Requirements[[#This Row],[Total Parking Spaces]]*0.2,0.1)</f>
        <v>386</v>
      </c>
      <c r="C1928">
        <f>ROUNDUP(Commercial_Industrial_Requirements[[#This Row],['# EV Capable Spaces]]*0.25,0.1)</f>
        <v>97</v>
      </c>
      <c r="E1928">
        <v>1926</v>
      </c>
      <c r="F1928">
        <f t="shared" si="187"/>
        <v>193</v>
      </c>
      <c r="G1928">
        <f t="shared" si="188"/>
        <v>482</v>
      </c>
      <c r="H1928">
        <v>0</v>
      </c>
      <c r="J1928">
        <v>1926</v>
      </c>
      <c r="K1928">
        <f t="shared" si="183"/>
        <v>193</v>
      </c>
      <c r="L1928">
        <f t="shared" si="184"/>
        <v>482</v>
      </c>
      <c r="M1928">
        <f t="shared" si="185"/>
        <v>97</v>
      </c>
      <c r="O1928" s="278">
        <v>1926</v>
      </c>
      <c r="P1928" s="278">
        <v>0</v>
      </c>
      <c r="Q1928" s="278">
        <f t="shared" si="186"/>
        <v>1926</v>
      </c>
      <c r="R1928" s="279">
        <v>0</v>
      </c>
    </row>
    <row r="1929" spans="1:18" x14ac:dyDescent="0.25">
      <c r="A1929">
        <v>1927</v>
      </c>
      <c r="B1929">
        <f>ROUNDUP(Commercial_Industrial_Requirements[[#This Row],[Total Parking Spaces]]*0.2,0.1)</f>
        <v>386</v>
      </c>
      <c r="C1929">
        <f>ROUNDUP(Commercial_Industrial_Requirements[[#This Row],['# EV Capable Spaces]]*0.25,0.1)</f>
        <v>97</v>
      </c>
      <c r="E1929">
        <v>1927</v>
      </c>
      <c r="F1929">
        <f t="shared" si="187"/>
        <v>193</v>
      </c>
      <c r="G1929">
        <f t="shared" si="188"/>
        <v>482</v>
      </c>
      <c r="H1929">
        <v>0</v>
      </c>
      <c r="J1929">
        <v>1927</v>
      </c>
      <c r="K1929">
        <f t="shared" si="183"/>
        <v>193</v>
      </c>
      <c r="L1929">
        <f t="shared" si="184"/>
        <v>482</v>
      </c>
      <c r="M1929">
        <f t="shared" si="185"/>
        <v>97</v>
      </c>
      <c r="O1929" s="278">
        <v>1927</v>
      </c>
      <c r="P1929" s="278">
        <v>0</v>
      </c>
      <c r="Q1929" s="278">
        <f t="shared" si="186"/>
        <v>1927</v>
      </c>
      <c r="R1929" s="279">
        <v>0</v>
      </c>
    </row>
    <row r="1930" spans="1:18" x14ac:dyDescent="0.25">
      <c r="A1930">
        <v>1928</v>
      </c>
      <c r="B1930">
        <f>ROUNDUP(Commercial_Industrial_Requirements[[#This Row],[Total Parking Spaces]]*0.2,0.1)</f>
        <v>386</v>
      </c>
      <c r="C1930">
        <f>ROUNDUP(Commercial_Industrial_Requirements[[#This Row],['# EV Capable Spaces]]*0.25,0.1)</f>
        <v>97</v>
      </c>
      <c r="E1930">
        <v>1928</v>
      </c>
      <c r="F1930">
        <f t="shared" si="187"/>
        <v>193</v>
      </c>
      <c r="G1930">
        <f t="shared" si="188"/>
        <v>482</v>
      </c>
      <c r="H1930">
        <v>0</v>
      </c>
      <c r="J1930">
        <v>1928</v>
      </c>
      <c r="K1930">
        <f t="shared" ref="K1930:K1993" si="189">ROUNDUP(J1930*0.1,0.1)</f>
        <v>193</v>
      </c>
      <c r="L1930">
        <f t="shared" ref="L1930:L1993" si="190">ROUNDUP(J1930*0.25,0.1)</f>
        <v>482</v>
      </c>
      <c r="M1930">
        <f t="shared" ref="M1930:M1993" si="191">ROUNDUP(J1930*0.05,0.1)</f>
        <v>97</v>
      </c>
      <c r="O1930" s="278">
        <v>1928</v>
      </c>
      <c r="P1930" s="278">
        <v>0</v>
      </c>
      <c r="Q1930" s="278">
        <f t="shared" si="186"/>
        <v>1928</v>
      </c>
      <c r="R1930" s="279">
        <v>0</v>
      </c>
    </row>
    <row r="1931" spans="1:18" x14ac:dyDescent="0.25">
      <c r="A1931">
        <v>1929</v>
      </c>
      <c r="B1931">
        <f>ROUNDUP(Commercial_Industrial_Requirements[[#This Row],[Total Parking Spaces]]*0.2,0.1)</f>
        <v>386</v>
      </c>
      <c r="C1931">
        <f>ROUNDUP(Commercial_Industrial_Requirements[[#This Row],['# EV Capable Spaces]]*0.25,0.1)</f>
        <v>97</v>
      </c>
      <c r="E1931">
        <v>1929</v>
      </c>
      <c r="F1931">
        <f t="shared" si="187"/>
        <v>193</v>
      </c>
      <c r="G1931">
        <f t="shared" si="188"/>
        <v>483</v>
      </c>
      <c r="H1931">
        <v>0</v>
      </c>
      <c r="J1931">
        <v>1929</v>
      </c>
      <c r="K1931">
        <f t="shared" si="189"/>
        <v>193</v>
      </c>
      <c r="L1931">
        <f t="shared" si="190"/>
        <v>483</v>
      </c>
      <c r="M1931">
        <f t="shared" si="191"/>
        <v>97</v>
      </c>
      <c r="O1931" s="278">
        <v>1929</v>
      </c>
      <c r="P1931" s="278">
        <v>0</v>
      </c>
      <c r="Q1931" s="278">
        <f t="shared" si="186"/>
        <v>1929</v>
      </c>
      <c r="R1931" s="279">
        <v>0</v>
      </c>
    </row>
    <row r="1932" spans="1:18" x14ac:dyDescent="0.25">
      <c r="A1932">
        <v>1930</v>
      </c>
      <c r="B1932">
        <f>ROUNDUP(Commercial_Industrial_Requirements[[#This Row],[Total Parking Spaces]]*0.2,0.1)</f>
        <v>386</v>
      </c>
      <c r="C1932">
        <f>ROUNDUP(Commercial_Industrial_Requirements[[#This Row],['# EV Capable Spaces]]*0.25,0.1)</f>
        <v>97</v>
      </c>
      <c r="E1932">
        <v>1930</v>
      </c>
      <c r="F1932">
        <f t="shared" si="187"/>
        <v>193</v>
      </c>
      <c r="G1932">
        <f t="shared" si="188"/>
        <v>483</v>
      </c>
      <c r="H1932">
        <v>0</v>
      </c>
      <c r="J1932">
        <v>1930</v>
      </c>
      <c r="K1932">
        <f t="shared" si="189"/>
        <v>193</v>
      </c>
      <c r="L1932">
        <f t="shared" si="190"/>
        <v>483</v>
      </c>
      <c r="M1932">
        <f t="shared" si="191"/>
        <v>97</v>
      </c>
      <c r="O1932" s="278">
        <v>1930</v>
      </c>
      <c r="P1932" s="278">
        <v>0</v>
      </c>
      <c r="Q1932" s="278">
        <f t="shared" si="186"/>
        <v>1930</v>
      </c>
      <c r="R1932" s="279">
        <v>0</v>
      </c>
    </row>
    <row r="1933" spans="1:18" x14ac:dyDescent="0.25">
      <c r="A1933">
        <v>1931</v>
      </c>
      <c r="B1933">
        <f>ROUNDUP(Commercial_Industrial_Requirements[[#This Row],[Total Parking Spaces]]*0.2,0.1)</f>
        <v>387</v>
      </c>
      <c r="C1933">
        <f>ROUNDUP(Commercial_Industrial_Requirements[[#This Row],['# EV Capable Spaces]]*0.25,0.1)</f>
        <v>97</v>
      </c>
      <c r="E1933">
        <v>1931</v>
      </c>
      <c r="F1933">
        <f t="shared" si="187"/>
        <v>194</v>
      </c>
      <c r="G1933">
        <f t="shared" si="188"/>
        <v>483</v>
      </c>
      <c r="H1933">
        <v>0</v>
      </c>
      <c r="J1933">
        <v>1931</v>
      </c>
      <c r="K1933">
        <f t="shared" si="189"/>
        <v>194</v>
      </c>
      <c r="L1933">
        <f t="shared" si="190"/>
        <v>483</v>
      </c>
      <c r="M1933">
        <f t="shared" si="191"/>
        <v>97</v>
      </c>
      <c r="O1933" s="278">
        <v>1931</v>
      </c>
      <c r="P1933" s="278">
        <v>0</v>
      </c>
      <c r="Q1933" s="278">
        <f t="shared" si="186"/>
        <v>1931</v>
      </c>
      <c r="R1933" s="279">
        <v>0</v>
      </c>
    </row>
    <row r="1934" spans="1:18" x14ac:dyDescent="0.25">
      <c r="A1934">
        <v>1932</v>
      </c>
      <c r="B1934">
        <f>ROUNDUP(Commercial_Industrial_Requirements[[#This Row],[Total Parking Spaces]]*0.2,0.1)</f>
        <v>387</v>
      </c>
      <c r="C1934">
        <f>ROUNDUP(Commercial_Industrial_Requirements[[#This Row],['# EV Capable Spaces]]*0.25,0.1)</f>
        <v>97</v>
      </c>
      <c r="E1934">
        <v>1932</v>
      </c>
      <c r="F1934">
        <f t="shared" si="187"/>
        <v>194</v>
      </c>
      <c r="G1934">
        <f t="shared" si="188"/>
        <v>483</v>
      </c>
      <c r="H1934">
        <v>0</v>
      </c>
      <c r="J1934">
        <v>1932</v>
      </c>
      <c r="K1934">
        <f t="shared" si="189"/>
        <v>194</v>
      </c>
      <c r="L1934">
        <f t="shared" si="190"/>
        <v>483</v>
      </c>
      <c r="M1934">
        <f t="shared" si="191"/>
        <v>97</v>
      </c>
      <c r="O1934" s="278">
        <v>1932</v>
      </c>
      <c r="P1934" s="278">
        <v>0</v>
      </c>
      <c r="Q1934" s="278">
        <f t="shared" si="186"/>
        <v>1932</v>
      </c>
      <c r="R1934" s="279">
        <v>0</v>
      </c>
    </row>
    <row r="1935" spans="1:18" x14ac:dyDescent="0.25">
      <c r="A1935">
        <v>1933</v>
      </c>
      <c r="B1935">
        <f>ROUNDUP(Commercial_Industrial_Requirements[[#This Row],[Total Parking Spaces]]*0.2,0.1)</f>
        <v>387</v>
      </c>
      <c r="C1935">
        <f>ROUNDUP(Commercial_Industrial_Requirements[[#This Row],['# EV Capable Spaces]]*0.25,0.1)</f>
        <v>97</v>
      </c>
      <c r="E1935">
        <v>1933</v>
      </c>
      <c r="F1935">
        <f t="shared" si="187"/>
        <v>194</v>
      </c>
      <c r="G1935">
        <f t="shared" si="188"/>
        <v>484</v>
      </c>
      <c r="H1935">
        <v>0</v>
      </c>
      <c r="J1935">
        <v>1933</v>
      </c>
      <c r="K1935">
        <f t="shared" si="189"/>
        <v>194</v>
      </c>
      <c r="L1935">
        <f t="shared" si="190"/>
        <v>484</v>
      </c>
      <c r="M1935">
        <f t="shared" si="191"/>
        <v>97</v>
      </c>
      <c r="O1935" s="278">
        <v>1933</v>
      </c>
      <c r="P1935" s="278">
        <v>0</v>
      </c>
      <c r="Q1935" s="278">
        <f t="shared" si="186"/>
        <v>1933</v>
      </c>
      <c r="R1935" s="279">
        <v>0</v>
      </c>
    </row>
    <row r="1936" spans="1:18" x14ac:dyDescent="0.25">
      <c r="A1936">
        <v>1934</v>
      </c>
      <c r="B1936">
        <f>ROUNDUP(Commercial_Industrial_Requirements[[#This Row],[Total Parking Spaces]]*0.2,0.1)</f>
        <v>387</v>
      </c>
      <c r="C1936">
        <f>ROUNDUP(Commercial_Industrial_Requirements[[#This Row],['# EV Capable Spaces]]*0.25,0.1)</f>
        <v>97</v>
      </c>
      <c r="E1936">
        <v>1934</v>
      </c>
      <c r="F1936">
        <f t="shared" si="187"/>
        <v>194</v>
      </c>
      <c r="G1936">
        <f t="shared" si="188"/>
        <v>484</v>
      </c>
      <c r="H1936">
        <v>0</v>
      </c>
      <c r="J1936">
        <v>1934</v>
      </c>
      <c r="K1936">
        <f t="shared" si="189"/>
        <v>194</v>
      </c>
      <c r="L1936">
        <f t="shared" si="190"/>
        <v>484</v>
      </c>
      <c r="M1936">
        <f t="shared" si="191"/>
        <v>97</v>
      </c>
      <c r="O1936" s="278">
        <v>1934</v>
      </c>
      <c r="P1936" s="278">
        <v>0</v>
      </c>
      <c r="Q1936" s="278">
        <f t="shared" si="186"/>
        <v>1934</v>
      </c>
      <c r="R1936" s="279">
        <v>0</v>
      </c>
    </row>
    <row r="1937" spans="1:18" x14ac:dyDescent="0.25">
      <c r="A1937">
        <v>1935</v>
      </c>
      <c r="B1937">
        <f>ROUNDUP(Commercial_Industrial_Requirements[[#This Row],[Total Parking Spaces]]*0.2,0.1)</f>
        <v>387</v>
      </c>
      <c r="C1937">
        <f>ROUNDUP(Commercial_Industrial_Requirements[[#This Row],['# EV Capable Spaces]]*0.25,0.1)</f>
        <v>97</v>
      </c>
      <c r="E1937">
        <v>1935</v>
      </c>
      <c r="F1937">
        <f t="shared" si="187"/>
        <v>194</v>
      </c>
      <c r="G1937">
        <f t="shared" si="188"/>
        <v>484</v>
      </c>
      <c r="H1937">
        <v>0</v>
      </c>
      <c r="J1937">
        <v>1935</v>
      </c>
      <c r="K1937">
        <f t="shared" si="189"/>
        <v>194</v>
      </c>
      <c r="L1937">
        <f t="shared" si="190"/>
        <v>484</v>
      </c>
      <c r="M1937">
        <f t="shared" si="191"/>
        <v>97</v>
      </c>
      <c r="O1937" s="278">
        <v>1935</v>
      </c>
      <c r="P1937" s="278">
        <v>0</v>
      </c>
      <c r="Q1937" s="278">
        <f t="shared" si="186"/>
        <v>1935</v>
      </c>
      <c r="R1937" s="279">
        <v>0</v>
      </c>
    </row>
    <row r="1938" spans="1:18" x14ac:dyDescent="0.25">
      <c r="A1938">
        <v>1936</v>
      </c>
      <c r="B1938">
        <f>ROUNDUP(Commercial_Industrial_Requirements[[#This Row],[Total Parking Spaces]]*0.2,0.1)</f>
        <v>388</v>
      </c>
      <c r="C1938">
        <f>ROUNDUP(Commercial_Industrial_Requirements[[#This Row],['# EV Capable Spaces]]*0.25,0.1)</f>
        <v>97</v>
      </c>
      <c r="E1938">
        <v>1936</v>
      </c>
      <c r="F1938">
        <f t="shared" si="187"/>
        <v>194</v>
      </c>
      <c r="G1938">
        <f t="shared" si="188"/>
        <v>484</v>
      </c>
      <c r="H1938">
        <v>0</v>
      </c>
      <c r="J1938">
        <v>1936</v>
      </c>
      <c r="K1938">
        <f t="shared" si="189"/>
        <v>194</v>
      </c>
      <c r="L1938">
        <f t="shared" si="190"/>
        <v>484</v>
      </c>
      <c r="M1938">
        <f t="shared" si="191"/>
        <v>97</v>
      </c>
      <c r="O1938" s="278">
        <v>1936</v>
      </c>
      <c r="P1938" s="278">
        <v>0</v>
      </c>
      <c r="Q1938" s="278">
        <f t="shared" si="186"/>
        <v>1936</v>
      </c>
      <c r="R1938" s="279">
        <v>0</v>
      </c>
    </row>
    <row r="1939" spans="1:18" x14ac:dyDescent="0.25">
      <c r="A1939">
        <v>1937</v>
      </c>
      <c r="B1939">
        <f>ROUNDUP(Commercial_Industrial_Requirements[[#This Row],[Total Parking Spaces]]*0.2,0.1)</f>
        <v>388</v>
      </c>
      <c r="C1939">
        <f>ROUNDUP(Commercial_Industrial_Requirements[[#This Row],['# EV Capable Spaces]]*0.25,0.1)</f>
        <v>97</v>
      </c>
      <c r="E1939">
        <v>1937</v>
      </c>
      <c r="F1939">
        <f t="shared" si="187"/>
        <v>194</v>
      </c>
      <c r="G1939">
        <f t="shared" si="188"/>
        <v>485</v>
      </c>
      <c r="H1939">
        <v>0</v>
      </c>
      <c r="J1939">
        <v>1937</v>
      </c>
      <c r="K1939">
        <f t="shared" si="189"/>
        <v>194</v>
      </c>
      <c r="L1939">
        <f t="shared" si="190"/>
        <v>485</v>
      </c>
      <c r="M1939">
        <f t="shared" si="191"/>
        <v>97</v>
      </c>
      <c r="O1939" s="278">
        <v>1937</v>
      </c>
      <c r="P1939" s="278">
        <v>0</v>
      </c>
      <c r="Q1939" s="278">
        <f t="shared" ref="Q1939:Q2002" si="192">O1939</f>
        <v>1937</v>
      </c>
      <c r="R1939" s="279">
        <v>0</v>
      </c>
    </row>
    <row r="1940" spans="1:18" x14ac:dyDescent="0.25">
      <c r="A1940">
        <v>1938</v>
      </c>
      <c r="B1940">
        <f>ROUNDUP(Commercial_Industrial_Requirements[[#This Row],[Total Parking Spaces]]*0.2,0.1)</f>
        <v>388</v>
      </c>
      <c r="C1940">
        <f>ROUNDUP(Commercial_Industrial_Requirements[[#This Row],['# EV Capable Spaces]]*0.25,0.1)</f>
        <v>97</v>
      </c>
      <c r="E1940">
        <v>1938</v>
      </c>
      <c r="F1940">
        <f t="shared" si="187"/>
        <v>194</v>
      </c>
      <c r="G1940">
        <f t="shared" si="188"/>
        <v>485</v>
      </c>
      <c r="H1940">
        <v>0</v>
      </c>
      <c r="J1940">
        <v>1938</v>
      </c>
      <c r="K1940">
        <f t="shared" si="189"/>
        <v>194</v>
      </c>
      <c r="L1940">
        <f t="shared" si="190"/>
        <v>485</v>
      </c>
      <c r="M1940">
        <f t="shared" si="191"/>
        <v>97</v>
      </c>
      <c r="O1940" s="278">
        <v>1938</v>
      </c>
      <c r="P1940" s="278">
        <v>0</v>
      </c>
      <c r="Q1940" s="278">
        <f t="shared" si="192"/>
        <v>1938</v>
      </c>
      <c r="R1940" s="279">
        <v>0</v>
      </c>
    </row>
    <row r="1941" spans="1:18" x14ac:dyDescent="0.25">
      <c r="A1941">
        <v>1939</v>
      </c>
      <c r="B1941">
        <f>ROUNDUP(Commercial_Industrial_Requirements[[#This Row],[Total Parking Spaces]]*0.2,0.1)</f>
        <v>388</v>
      </c>
      <c r="C1941">
        <f>ROUNDUP(Commercial_Industrial_Requirements[[#This Row],['# EV Capable Spaces]]*0.25,0.1)</f>
        <v>97</v>
      </c>
      <c r="E1941">
        <v>1939</v>
      </c>
      <c r="F1941">
        <f t="shared" si="187"/>
        <v>194</v>
      </c>
      <c r="G1941">
        <f t="shared" si="188"/>
        <v>485</v>
      </c>
      <c r="H1941">
        <v>0</v>
      </c>
      <c r="J1941">
        <v>1939</v>
      </c>
      <c r="K1941">
        <f t="shared" si="189"/>
        <v>194</v>
      </c>
      <c r="L1941">
        <f t="shared" si="190"/>
        <v>485</v>
      </c>
      <c r="M1941">
        <f t="shared" si="191"/>
        <v>97</v>
      </c>
      <c r="O1941" s="278">
        <v>1939</v>
      </c>
      <c r="P1941" s="278">
        <v>0</v>
      </c>
      <c r="Q1941" s="278">
        <f t="shared" si="192"/>
        <v>1939</v>
      </c>
      <c r="R1941" s="279">
        <v>0</v>
      </c>
    </row>
    <row r="1942" spans="1:18" x14ac:dyDescent="0.25">
      <c r="A1942">
        <v>1940</v>
      </c>
      <c r="B1942">
        <f>ROUNDUP(Commercial_Industrial_Requirements[[#This Row],[Total Parking Spaces]]*0.2,0.1)</f>
        <v>388</v>
      </c>
      <c r="C1942">
        <f>ROUNDUP(Commercial_Industrial_Requirements[[#This Row],['# EV Capable Spaces]]*0.25,0.1)</f>
        <v>97</v>
      </c>
      <c r="E1942">
        <v>1940</v>
      </c>
      <c r="F1942">
        <f t="shared" si="187"/>
        <v>194</v>
      </c>
      <c r="G1942">
        <f t="shared" si="188"/>
        <v>485</v>
      </c>
      <c r="H1942">
        <v>0</v>
      </c>
      <c r="J1942">
        <v>1940</v>
      </c>
      <c r="K1942">
        <f t="shared" si="189"/>
        <v>194</v>
      </c>
      <c r="L1942">
        <f t="shared" si="190"/>
        <v>485</v>
      </c>
      <c r="M1942">
        <f t="shared" si="191"/>
        <v>97</v>
      </c>
      <c r="O1942" s="278">
        <v>1940</v>
      </c>
      <c r="P1942" s="278">
        <v>0</v>
      </c>
      <c r="Q1942" s="278">
        <f t="shared" si="192"/>
        <v>1940</v>
      </c>
      <c r="R1942" s="279">
        <v>0</v>
      </c>
    </row>
    <row r="1943" spans="1:18" x14ac:dyDescent="0.25">
      <c r="A1943">
        <v>1941</v>
      </c>
      <c r="B1943">
        <f>ROUNDUP(Commercial_Industrial_Requirements[[#This Row],[Total Parking Spaces]]*0.2,0.1)</f>
        <v>389</v>
      </c>
      <c r="C1943">
        <f>ROUNDUP(Commercial_Industrial_Requirements[[#This Row],['# EV Capable Spaces]]*0.25,0.1)</f>
        <v>98</v>
      </c>
      <c r="E1943">
        <v>1941</v>
      </c>
      <c r="F1943">
        <f t="shared" si="187"/>
        <v>195</v>
      </c>
      <c r="G1943">
        <f t="shared" si="188"/>
        <v>486</v>
      </c>
      <c r="H1943">
        <v>0</v>
      </c>
      <c r="J1943">
        <v>1941</v>
      </c>
      <c r="K1943">
        <f t="shared" si="189"/>
        <v>195</v>
      </c>
      <c r="L1943">
        <f t="shared" si="190"/>
        <v>486</v>
      </c>
      <c r="M1943">
        <f t="shared" si="191"/>
        <v>98</v>
      </c>
      <c r="O1943" s="278">
        <v>1941</v>
      </c>
      <c r="P1943" s="278">
        <v>0</v>
      </c>
      <c r="Q1943" s="278">
        <f t="shared" si="192"/>
        <v>1941</v>
      </c>
      <c r="R1943" s="279">
        <v>0</v>
      </c>
    </row>
    <row r="1944" spans="1:18" x14ac:dyDescent="0.25">
      <c r="A1944">
        <v>1942</v>
      </c>
      <c r="B1944">
        <f>ROUNDUP(Commercial_Industrial_Requirements[[#This Row],[Total Parking Spaces]]*0.2,0.1)</f>
        <v>389</v>
      </c>
      <c r="C1944">
        <f>ROUNDUP(Commercial_Industrial_Requirements[[#This Row],['# EV Capable Spaces]]*0.25,0.1)</f>
        <v>98</v>
      </c>
      <c r="E1944">
        <v>1942</v>
      </c>
      <c r="F1944">
        <f t="shared" si="187"/>
        <v>195</v>
      </c>
      <c r="G1944">
        <f t="shared" si="188"/>
        <v>486</v>
      </c>
      <c r="H1944">
        <v>0</v>
      </c>
      <c r="J1944">
        <v>1942</v>
      </c>
      <c r="K1944">
        <f t="shared" si="189"/>
        <v>195</v>
      </c>
      <c r="L1944">
        <f t="shared" si="190"/>
        <v>486</v>
      </c>
      <c r="M1944">
        <f t="shared" si="191"/>
        <v>98</v>
      </c>
      <c r="O1944" s="278">
        <v>1942</v>
      </c>
      <c r="P1944" s="278">
        <v>0</v>
      </c>
      <c r="Q1944" s="278">
        <f t="shared" si="192"/>
        <v>1942</v>
      </c>
      <c r="R1944" s="279">
        <v>0</v>
      </c>
    </row>
    <row r="1945" spans="1:18" x14ac:dyDescent="0.25">
      <c r="A1945">
        <v>1943</v>
      </c>
      <c r="B1945">
        <f>ROUNDUP(Commercial_Industrial_Requirements[[#This Row],[Total Parking Spaces]]*0.2,0.1)</f>
        <v>389</v>
      </c>
      <c r="C1945">
        <f>ROUNDUP(Commercial_Industrial_Requirements[[#This Row],['# EV Capable Spaces]]*0.25,0.1)</f>
        <v>98</v>
      </c>
      <c r="E1945">
        <v>1943</v>
      </c>
      <c r="F1945">
        <f t="shared" si="187"/>
        <v>195</v>
      </c>
      <c r="G1945">
        <f t="shared" si="188"/>
        <v>486</v>
      </c>
      <c r="H1945">
        <v>0</v>
      </c>
      <c r="J1945">
        <v>1943</v>
      </c>
      <c r="K1945">
        <f t="shared" si="189"/>
        <v>195</v>
      </c>
      <c r="L1945">
        <f t="shared" si="190"/>
        <v>486</v>
      </c>
      <c r="M1945">
        <f t="shared" si="191"/>
        <v>98</v>
      </c>
      <c r="O1945" s="278">
        <v>1943</v>
      </c>
      <c r="P1945" s="278">
        <v>0</v>
      </c>
      <c r="Q1945" s="278">
        <f t="shared" si="192"/>
        <v>1943</v>
      </c>
      <c r="R1945" s="279">
        <v>0</v>
      </c>
    </row>
    <row r="1946" spans="1:18" x14ac:dyDescent="0.25">
      <c r="A1946">
        <v>1944</v>
      </c>
      <c r="B1946">
        <f>ROUNDUP(Commercial_Industrial_Requirements[[#This Row],[Total Parking Spaces]]*0.2,0.1)</f>
        <v>389</v>
      </c>
      <c r="C1946">
        <f>ROUNDUP(Commercial_Industrial_Requirements[[#This Row],['# EV Capable Spaces]]*0.25,0.1)</f>
        <v>98</v>
      </c>
      <c r="E1946">
        <v>1944</v>
      </c>
      <c r="F1946">
        <f t="shared" si="187"/>
        <v>195</v>
      </c>
      <c r="G1946">
        <f t="shared" si="188"/>
        <v>486</v>
      </c>
      <c r="H1946">
        <v>0</v>
      </c>
      <c r="J1946">
        <v>1944</v>
      </c>
      <c r="K1946">
        <f t="shared" si="189"/>
        <v>195</v>
      </c>
      <c r="L1946">
        <f t="shared" si="190"/>
        <v>486</v>
      </c>
      <c r="M1946">
        <f t="shared" si="191"/>
        <v>98</v>
      </c>
      <c r="O1946" s="278">
        <v>1944</v>
      </c>
      <c r="P1946" s="278">
        <v>0</v>
      </c>
      <c r="Q1946" s="278">
        <f t="shared" si="192"/>
        <v>1944</v>
      </c>
      <c r="R1946" s="279">
        <v>0</v>
      </c>
    </row>
    <row r="1947" spans="1:18" x14ac:dyDescent="0.25">
      <c r="A1947">
        <v>1945</v>
      </c>
      <c r="B1947">
        <f>ROUNDUP(Commercial_Industrial_Requirements[[#This Row],[Total Parking Spaces]]*0.2,0.1)</f>
        <v>389</v>
      </c>
      <c r="C1947">
        <f>ROUNDUP(Commercial_Industrial_Requirements[[#This Row],['# EV Capable Spaces]]*0.25,0.1)</f>
        <v>98</v>
      </c>
      <c r="E1947">
        <v>1945</v>
      </c>
      <c r="F1947">
        <f t="shared" si="187"/>
        <v>195</v>
      </c>
      <c r="G1947">
        <f t="shared" si="188"/>
        <v>487</v>
      </c>
      <c r="H1947">
        <v>0</v>
      </c>
      <c r="J1947">
        <v>1945</v>
      </c>
      <c r="K1947">
        <f t="shared" si="189"/>
        <v>195</v>
      </c>
      <c r="L1947">
        <f t="shared" si="190"/>
        <v>487</v>
      </c>
      <c r="M1947">
        <f t="shared" si="191"/>
        <v>98</v>
      </c>
      <c r="O1947" s="278">
        <v>1945</v>
      </c>
      <c r="P1947" s="278">
        <v>0</v>
      </c>
      <c r="Q1947" s="278">
        <f t="shared" si="192"/>
        <v>1945</v>
      </c>
      <c r="R1947" s="279">
        <v>0</v>
      </c>
    </row>
    <row r="1948" spans="1:18" x14ac:dyDescent="0.25">
      <c r="A1948">
        <v>1946</v>
      </c>
      <c r="B1948">
        <f>ROUNDUP(Commercial_Industrial_Requirements[[#This Row],[Total Parking Spaces]]*0.2,0.1)</f>
        <v>390</v>
      </c>
      <c r="C1948">
        <f>ROUNDUP(Commercial_Industrial_Requirements[[#This Row],['# EV Capable Spaces]]*0.25,0.1)</f>
        <v>98</v>
      </c>
      <c r="E1948">
        <v>1946</v>
      </c>
      <c r="F1948">
        <f t="shared" si="187"/>
        <v>195</v>
      </c>
      <c r="G1948">
        <f t="shared" si="188"/>
        <v>487</v>
      </c>
      <c r="H1948">
        <v>0</v>
      </c>
      <c r="J1948">
        <v>1946</v>
      </c>
      <c r="K1948">
        <f t="shared" si="189"/>
        <v>195</v>
      </c>
      <c r="L1948">
        <f t="shared" si="190"/>
        <v>487</v>
      </c>
      <c r="M1948">
        <f t="shared" si="191"/>
        <v>98</v>
      </c>
      <c r="O1948" s="278">
        <v>1946</v>
      </c>
      <c r="P1948" s="278">
        <v>0</v>
      </c>
      <c r="Q1948" s="278">
        <f t="shared" si="192"/>
        <v>1946</v>
      </c>
      <c r="R1948" s="279">
        <v>0</v>
      </c>
    </row>
    <row r="1949" spans="1:18" x14ac:dyDescent="0.25">
      <c r="A1949">
        <v>1947</v>
      </c>
      <c r="B1949">
        <f>ROUNDUP(Commercial_Industrial_Requirements[[#This Row],[Total Parking Spaces]]*0.2,0.1)</f>
        <v>390</v>
      </c>
      <c r="C1949">
        <f>ROUNDUP(Commercial_Industrial_Requirements[[#This Row],['# EV Capable Spaces]]*0.25,0.1)</f>
        <v>98</v>
      </c>
      <c r="E1949">
        <v>1947</v>
      </c>
      <c r="F1949">
        <f t="shared" si="187"/>
        <v>195</v>
      </c>
      <c r="G1949">
        <f t="shared" si="188"/>
        <v>487</v>
      </c>
      <c r="H1949">
        <v>0</v>
      </c>
      <c r="J1949">
        <v>1947</v>
      </c>
      <c r="K1949">
        <f t="shared" si="189"/>
        <v>195</v>
      </c>
      <c r="L1949">
        <f t="shared" si="190"/>
        <v>487</v>
      </c>
      <c r="M1949">
        <f t="shared" si="191"/>
        <v>98</v>
      </c>
      <c r="O1949" s="278">
        <v>1947</v>
      </c>
      <c r="P1949" s="278">
        <v>0</v>
      </c>
      <c r="Q1949" s="278">
        <f t="shared" si="192"/>
        <v>1947</v>
      </c>
      <c r="R1949" s="279">
        <v>0</v>
      </c>
    </row>
    <row r="1950" spans="1:18" x14ac:dyDescent="0.25">
      <c r="A1950">
        <v>1948</v>
      </c>
      <c r="B1950">
        <f>ROUNDUP(Commercial_Industrial_Requirements[[#This Row],[Total Parking Spaces]]*0.2,0.1)</f>
        <v>390</v>
      </c>
      <c r="C1950">
        <f>ROUNDUP(Commercial_Industrial_Requirements[[#This Row],['# EV Capable Spaces]]*0.25,0.1)</f>
        <v>98</v>
      </c>
      <c r="E1950">
        <v>1948</v>
      </c>
      <c r="F1950">
        <f t="shared" si="187"/>
        <v>195</v>
      </c>
      <c r="G1950">
        <f t="shared" si="188"/>
        <v>487</v>
      </c>
      <c r="H1950">
        <v>0</v>
      </c>
      <c r="J1950">
        <v>1948</v>
      </c>
      <c r="K1950">
        <f t="shared" si="189"/>
        <v>195</v>
      </c>
      <c r="L1950">
        <f t="shared" si="190"/>
        <v>487</v>
      </c>
      <c r="M1950">
        <f t="shared" si="191"/>
        <v>98</v>
      </c>
      <c r="O1950" s="278">
        <v>1948</v>
      </c>
      <c r="P1950" s="278">
        <v>0</v>
      </c>
      <c r="Q1950" s="278">
        <f t="shared" si="192"/>
        <v>1948</v>
      </c>
      <c r="R1950" s="279">
        <v>0</v>
      </c>
    </row>
    <row r="1951" spans="1:18" x14ac:dyDescent="0.25">
      <c r="A1951">
        <v>1949</v>
      </c>
      <c r="B1951">
        <f>ROUNDUP(Commercial_Industrial_Requirements[[#This Row],[Total Parking Spaces]]*0.2,0.1)</f>
        <v>390</v>
      </c>
      <c r="C1951">
        <f>ROUNDUP(Commercial_Industrial_Requirements[[#This Row],['# EV Capable Spaces]]*0.25,0.1)</f>
        <v>98</v>
      </c>
      <c r="E1951">
        <v>1949</v>
      </c>
      <c r="F1951">
        <f t="shared" si="187"/>
        <v>195</v>
      </c>
      <c r="G1951">
        <f t="shared" si="188"/>
        <v>488</v>
      </c>
      <c r="H1951">
        <v>0</v>
      </c>
      <c r="J1951">
        <v>1949</v>
      </c>
      <c r="K1951">
        <f t="shared" si="189"/>
        <v>195</v>
      </c>
      <c r="L1951">
        <f t="shared" si="190"/>
        <v>488</v>
      </c>
      <c r="M1951">
        <f t="shared" si="191"/>
        <v>98</v>
      </c>
      <c r="O1951" s="278">
        <v>1949</v>
      </c>
      <c r="P1951" s="278">
        <v>0</v>
      </c>
      <c r="Q1951" s="278">
        <f t="shared" si="192"/>
        <v>1949</v>
      </c>
      <c r="R1951" s="279">
        <v>0</v>
      </c>
    </row>
    <row r="1952" spans="1:18" x14ac:dyDescent="0.25">
      <c r="A1952">
        <v>1950</v>
      </c>
      <c r="B1952">
        <f>ROUNDUP(Commercial_Industrial_Requirements[[#This Row],[Total Parking Spaces]]*0.2,0.1)</f>
        <v>390</v>
      </c>
      <c r="C1952">
        <f>ROUNDUP(Commercial_Industrial_Requirements[[#This Row],['# EV Capable Spaces]]*0.25,0.1)</f>
        <v>98</v>
      </c>
      <c r="E1952">
        <v>1950</v>
      </c>
      <c r="F1952">
        <f t="shared" si="187"/>
        <v>195</v>
      </c>
      <c r="G1952">
        <f t="shared" si="188"/>
        <v>488</v>
      </c>
      <c r="H1952">
        <v>0</v>
      </c>
      <c r="J1952">
        <v>1950</v>
      </c>
      <c r="K1952">
        <f t="shared" si="189"/>
        <v>195</v>
      </c>
      <c r="L1952">
        <f t="shared" si="190"/>
        <v>488</v>
      </c>
      <c r="M1952">
        <f t="shared" si="191"/>
        <v>98</v>
      </c>
      <c r="O1952" s="278">
        <v>1950</v>
      </c>
      <c r="P1952" s="278">
        <v>0</v>
      </c>
      <c r="Q1952" s="278">
        <f t="shared" si="192"/>
        <v>1950</v>
      </c>
      <c r="R1952" s="279">
        <v>0</v>
      </c>
    </row>
    <row r="1953" spans="1:18" x14ac:dyDescent="0.25">
      <c r="A1953">
        <v>1951</v>
      </c>
      <c r="B1953">
        <f>ROUNDUP(Commercial_Industrial_Requirements[[#This Row],[Total Parking Spaces]]*0.2,0.1)</f>
        <v>391</v>
      </c>
      <c r="C1953">
        <f>ROUNDUP(Commercial_Industrial_Requirements[[#This Row],['# EV Capable Spaces]]*0.25,0.1)</f>
        <v>98</v>
      </c>
      <c r="E1953">
        <v>1951</v>
      </c>
      <c r="F1953">
        <f t="shared" si="187"/>
        <v>196</v>
      </c>
      <c r="G1953">
        <f t="shared" si="188"/>
        <v>488</v>
      </c>
      <c r="H1953">
        <v>0</v>
      </c>
      <c r="J1953">
        <v>1951</v>
      </c>
      <c r="K1953">
        <f t="shared" si="189"/>
        <v>196</v>
      </c>
      <c r="L1953">
        <f t="shared" si="190"/>
        <v>488</v>
      </c>
      <c r="M1953">
        <f t="shared" si="191"/>
        <v>98</v>
      </c>
      <c r="O1953" s="278">
        <v>1951</v>
      </c>
      <c r="P1953" s="278">
        <v>0</v>
      </c>
      <c r="Q1953" s="278">
        <f t="shared" si="192"/>
        <v>1951</v>
      </c>
      <c r="R1953" s="279">
        <v>0</v>
      </c>
    </row>
    <row r="1954" spans="1:18" x14ac:dyDescent="0.25">
      <c r="A1954">
        <v>1952</v>
      </c>
      <c r="B1954">
        <f>ROUNDUP(Commercial_Industrial_Requirements[[#This Row],[Total Parking Spaces]]*0.2,0.1)</f>
        <v>391</v>
      </c>
      <c r="C1954">
        <f>ROUNDUP(Commercial_Industrial_Requirements[[#This Row],['# EV Capable Spaces]]*0.25,0.1)</f>
        <v>98</v>
      </c>
      <c r="E1954">
        <v>1952</v>
      </c>
      <c r="F1954">
        <f t="shared" si="187"/>
        <v>196</v>
      </c>
      <c r="G1954">
        <f t="shared" si="188"/>
        <v>488</v>
      </c>
      <c r="H1954">
        <v>0</v>
      </c>
      <c r="J1954">
        <v>1952</v>
      </c>
      <c r="K1954">
        <f t="shared" si="189"/>
        <v>196</v>
      </c>
      <c r="L1954">
        <f t="shared" si="190"/>
        <v>488</v>
      </c>
      <c r="M1954">
        <f t="shared" si="191"/>
        <v>98</v>
      </c>
      <c r="O1954" s="278">
        <v>1952</v>
      </c>
      <c r="P1954" s="278">
        <v>0</v>
      </c>
      <c r="Q1954" s="278">
        <f t="shared" si="192"/>
        <v>1952</v>
      </c>
      <c r="R1954" s="279">
        <v>0</v>
      </c>
    </row>
    <row r="1955" spans="1:18" x14ac:dyDescent="0.25">
      <c r="A1955">
        <v>1953</v>
      </c>
      <c r="B1955">
        <f>ROUNDUP(Commercial_Industrial_Requirements[[#This Row],[Total Parking Spaces]]*0.2,0.1)</f>
        <v>391</v>
      </c>
      <c r="C1955">
        <f>ROUNDUP(Commercial_Industrial_Requirements[[#This Row],['# EV Capable Spaces]]*0.25,0.1)</f>
        <v>98</v>
      </c>
      <c r="E1955">
        <v>1953</v>
      </c>
      <c r="F1955">
        <f t="shared" si="187"/>
        <v>196</v>
      </c>
      <c r="G1955">
        <f t="shared" si="188"/>
        <v>489</v>
      </c>
      <c r="H1955">
        <v>0</v>
      </c>
      <c r="J1955">
        <v>1953</v>
      </c>
      <c r="K1955">
        <f t="shared" si="189"/>
        <v>196</v>
      </c>
      <c r="L1955">
        <f t="shared" si="190"/>
        <v>489</v>
      </c>
      <c r="M1955">
        <f t="shared" si="191"/>
        <v>98</v>
      </c>
      <c r="O1955" s="278">
        <v>1953</v>
      </c>
      <c r="P1955" s="278">
        <v>0</v>
      </c>
      <c r="Q1955" s="278">
        <f t="shared" si="192"/>
        <v>1953</v>
      </c>
      <c r="R1955" s="279">
        <v>0</v>
      </c>
    </row>
    <row r="1956" spans="1:18" x14ac:dyDescent="0.25">
      <c r="A1956">
        <v>1954</v>
      </c>
      <c r="B1956">
        <f>ROUNDUP(Commercial_Industrial_Requirements[[#This Row],[Total Parking Spaces]]*0.2,0.1)</f>
        <v>391</v>
      </c>
      <c r="C1956">
        <f>ROUNDUP(Commercial_Industrial_Requirements[[#This Row],['# EV Capable Spaces]]*0.25,0.1)</f>
        <v>98</v>
      </c>
      <c r="E1956">
        <v>1954</v>
      </c>
      <c r="F1956">
        <f t="shared" si="187"/>
        <v>196</v>
      </c>
      <c r="G1956">
        <f t="shared" si="188"/>
        <v>489</v>
      </c>
      <c r="H1956">
        <v>0</v>
      </c>
      <c r="J1956">
        <v>1954</v>
      </c>
      <c r="K1956">
        <f t="shared" si="189"/>
        <v>196</v>
      </c>
      <c r="L1956">
        <f t="shared" si="190"/>
        <v>489</v>
      </c>
      <c r="M1956">
        <f t="shared" si="191"/>
        <v>98</v>
      </c>
      <c r="O1956" s="278">
        <v>1954</v>
      </c>
      <c r="P1956" s="278">
        <v>0</v>
      </c>
      <c r="Q1956" s="278">
        <f t="shared" si="192"/>
        <v>1954</v>
      </c>
      <c r="R1956" s="279">
        <v>0</v>
      </c>
    </row>
    <row r="1957" spans="1:18" x14ac:dyDescent="0.25">
      <c r="A1957">
        <v>1955</v>
      </c>
      <c r="B1957">
        <f>ROUNDUP(Commercial_Industrial_Requirements[[#This Row],[Total Parking Spaces]]*0.2,0.1)</f>
        <v>391</v>
      </c>
      <c r="C1957">
        <f>ROUNDUP(Commercial_Industrial_Requirements[[#This Row],['# EV Capable Spaces]]*0.25,0.1)</f>
        <v>98</v>
      </c>
      <c r="E1957">
        <v>1955</v>
      </c>
      <c r="F1957">
        <f t="shared" si="187"/>
        <v>196</v>
      </c>
      <c r="G1957">
        <f t="shared" si="188"/>
        <v>489</v>
      </c>
      <c r="H1957">
        <v>0</v>
      </c>
      <c r="J1957">
        <v>1955</v>
      </c>
      <c r="K1957">
        <f t="shared" si="189"/>
        <v>196</v>
      </c>
      <c r="L1957">
        <f t="shared" si="190"/>
        <v>489</v>
      </c>
      <c r="M1957">
        <f t="shared" si="191"/>
        <v>98</v>
      </c>
      <c r="O1957" s="278">
        <v>1955</v>
      </c>
      <c r="P1957" s="278">
        <v>0</v>
      </c>
      <c r="Q1957" s="278">
        <f t="shared" si="192"/>
        <v>1955</v>
      </c>
      <c r="R1957" s="279">
        <v>0</v>
      </c>
    </row>
    <row r="1958" spans="1:18" x14ac:dyDescent="0.25">
      <c r="A1958">
        <v>1956</v>
      </c>
      <c r="B1958">
        <f>ROUNDUP(Commercial_Industrial_Requirements[[#This Row],[Total Parking Spaces]]*0.2,0.1)</f>
        <v>392</v>
      </c>
      <c r="C1958">
        <f>ROUNDUP(Commercial_Industrial_Requirements[[#This Row],['# EV Capable Spaces]]*0.25,0.1)</f>
        <v>98</v>
      </c>
      <c r="E1958">
        <v>1956</v>
      </c>
      <c r="F1958">
        <f t="shared" si="187"/>
        <v>196</v>
      </c>
      <c r="G1958">
        <f t="shared" si="188"/>
        <v>489</v>
      </c>
      <c r="H1958">
        <v>0</v>
      </c>
      <c r="J1958">
        <v>1956</v>
      </c>
      <c r="K1958">
        <f t="shared" si="189"/>
        <v>196</v>
      </c>
      <c r="L1958">
        <f t="shared" si="190"/>
        <v>489</v>
      </c>
      <c r="M1958">
        <f t="shared" si="191"/>
        <v>98</v>
      </c>
      <c r="O1958" s="278">
        <v>1956</v>
      </c>
      <c r="P1958" s="278">
        <v>0</v>
      </c>
      <c r="Q1958" s="278">
        <f t="shared" si="192"/>
        <v>1956</v>
      </c>
      <c r="R1958" s="279">
        <v>0</v>
      </c>
    </row>
    <row r="1959" spans="1:18" x14ac:dyDescent="0.25">
      <c r="A1959">
        <v>1957</v>
      </c>
      <c r="B1959">
        <f>ROUNDUP(Commercial_Industrial_Requirements[[#This Row],[Total Parking Spaces]]*0.2,0.1)</f>
        <v>392</v>
      </c>
      <c r="C1959">
        <f>ROUNDUP(Commercial_Industrial_Requirements[[#This Row],['# EV Capable Spaces]]*0.25,0.1)</f>
        <v>98</v>
      </c>
      <c r="E1959">
        <v>1957</v>
      </c>
      <c r="F1959">
        <f t="shared" si="187"/>
        <v>196</v>
      </c>
      <c r="G1959">
        <f t="shared" si="188"/>
        <v>490</v>
      </c>
      <c r="H1959">
        <v>0</v>
      </c>
      <c r="J1959">
        <v>1957</v>
      </c>
      <c r="K1959">
        <f t="shared" si="189"/>
        <v>196</v>
      </c>
      <c r="L1959">
        <f t="shared" si="190"/>
        <v>490</v>
      </c>
      <c r="M1959">
        <f t="shared" si="191"/>
        <v>98</v>
      </c>
      <c r="O1959" s="278">
        <v>1957</v>
      </c>
      <c r="P1959" s="278">
        <v>0</v>
      </c>
      <c r="Q1959" s="278">
        <f t="shared" si="192"/>
        <v>1957</v>
      </c>
      <c r="R1959" s="279">
        <v>0</v>
      </c>
    </row>
    <row r="1960" spans="1:18" x14ac:dyDescent="0.25">
      <c r="A1960">
        <v>1958</v>
      </c>
      <c r="B1960">
        <f>ROUNDUP(Commercial_Industrial_Requirements[[#This Row],[Total Parking Spaces]]*0.2,0.1)</f>
        <v>392</v>
      </c>
      <c r="C1960">
        <f>ROUNDUP(Commercial_Industrial_Requirements[[#This Row],['# EV Capable Spaces]]*0.25,0.1)</f>
        <v>98</v>
      </c>
      <c r="E1960">
        <v>1958</v>
      </c>
      <c r="F1960">
        <f t="shared" si="187"/>
        <v>196</v>
      </c>
      <c r="G1960">
        <f t="shared" si="188"/>
        <v>490</v>
      </c>
      <c r="H1960">
        <v>0</v>
      </c>
      <c r="J1960">
        <v>1958</v>
      </c>
      <c r="K1960">
        <f t="shared" si="189"/>
        <v>196</v>
      </c>
      <c r="L1960">
        <f t="shared" si="190"/>
        <v>490</v>
      </c>
      <c r="M1960">
        <f t="shared" si="191"/>
        <v>98</v>
      </c>
      <c r="O1960" s="278">
        <v>1958</v>
      </c>
      <c r="P1960" s="278">
        <v>0</v>
      </c>
      <c r="Q1960" s="278">
        <f t="shared" si="192"/>
        <v>1958</v>
      </c>
      <c r="R1960" s="279">
        <v>0</v>
      </c>
    </row>
    <row r="1961" spans="1:18" x14ac:dyDescent="0.25">
      <c r="A1961">
        <v>1959</v>
      </c>
      <c r="B1961">
        <f>ROUNDUP(Commercial_Industrial_Requirements[[#This Row],[Total Parking Spaces]]*0.2,0.1)</f>
        <v>392</v>
      </c>
      <c r="C1961">
        <f>ROUNDUP(Commercial_Industrial_Requirements[[#This Row],['# EV Capable Spaces]]*0.25,0.1)</f>
        <v>98</v>
      </c>
      <c r="E1961">
        <v>1959</v>
      </c>
      <c r="F1961">
        <f t="shared" si="187"/>
        <v>196</v>
      </c>
      <c r="G1961">
        <f t="shared" si="188"/>
        <v>490</v>
      </c>
      <c r="H1961">
        <v>0</v>
      </c>
      <c r="J1961">
        <v>1959</v>
      </c>
      <c r="K1961">
        <f t="shared" si="189"/>
        <v>196</v>
      </c>
      <c r="L1961">
        <f t="shared" si="190"/>
        <v>490</v>
      </c>
      <c r="M1961">
        <f t="shared" si="191"/>
        <v>98</v>
      </c>
      <c r="O1961" s="278">
        <v>1959</v>
      </c>
      <c r="P1961" s="278">
        <v>0</v>
      </c>
      <c r="Q1961" s="278">
        <f t="shared" si="192"/>
        <v>1959</v>
      </c>
      <c r="R1961" s="279">
        <v>0</v>
      </c>
    </row>
    <row r="1962" spans="1:18" x14ac:dyDescent="0.25">
      <c r="A1962">
        <v>1960</v>
      </c>
      <c r="B1962">
        <f>ROUNDUP(Commercial_Industrial_Requirements[[#This Row],[Total Parking Spaces]]*0.2,0.1)</f>
        <v>392</v>
      </c>
      <c r="C1962">
        <f>ROUNDUP(Commercial_Industrial_Requirements[[#This Row],['# EV Capable Spaces]]*0.25,0.1)</f>
        <v>98</v>
      </c>
      <c r="E1962">
        <v>1960</v>
      </c>
      <c r="F1962">
        <f t="shared" si="187"/>
        <v>196</v>
      </c>
      <c r="G1962">
        <f t="shared" si="188"/>
        <v>490</v>
      </c>
      <c r="H1962">
        <v>0</v>
      </c>
      <c r="J1962">
        <v>1960</v>
      </c>
      <c r="K1962">
        <f t="shared" si="189"/>
        <v>196</v>
      </c>
      <c r="L1962">
        <f t="shared" si="190"/>
        <v>490</v>
      </c>
      <c r="M1962">
        <f t="shared" si="191"/>
        <v>98</v>
      </c>
      <c r="O1962" s="278">
        <v>1960</v>
      </c>
      <c r="P1962" s="278">
        <v>0</v>
      </c>
      <c r="Q1962" s="278">
        <f t="shared" si="192"/>
        <v>1960</v>
      </c>
      <c r="R1962" s="279">
        <v>0</v>
      </c>
    </row>
    <row r="1963" spans="1:18" x14ac:dyDescent="0.25">
      <c r="A1963">
        <v>1961</v>
      </c>
      <c r="B1963">
        <f>ROUNDUP(Commercial_Industrial_Requirements[[#This Row],[Total Parking Spaces]]*0.2,0.1)</f>
        <v>393</v>
      </c>
      <c r="C1963">
        <f>ROUNDUP(Commercial_Industrial_Requirements[[#This Row],['# EV Capable Spaces]]*0.25,0.1)</f>
        <v>99</v>
      </c>
      <c r="E1963">
        <v>1961</v>
      </c>
      <c r="F1963">
        <f t="shared" si="187"/>
        <v>197</v>
      </c>
      <c r="G1963">
        <f t="shared" si="188"/>
        <v>491</v>
      </c>
      <c r="H1963">
        <v>0</v>
      </c>
      <c r="J1963">
        <v>1961</v>
      </c>
      <c r="K1963">
        <f t="shared" si="189"/>
        <v>197</v>
      </c>
      <c r="L1963">
        <f t="shared" si="190"/>
        <v>491</v>
      </c>
      <c r="M1963">
        <f t="shared" si="191"/>
        <v>99</v>
      </c>
      <c r="O1963" s="278">
        <v>1961</v>
      </c>
      <c r="P1963" s="278">
        <v>0</v>
      </c>
      <c r="Q1963" s="278">
        <f t="shared" si="192"/>
        <v>1961</v>
      </c>
      <c r="R1963" s="279">
        <v>0</v>
      </c>
    </row>
    <row r="1964" spans="1:18" x14ac:dyDescent="0.25">
      <c r="A1964">
        <v>1962</v>
      </c>
      <c r="B1964">
        <f>ROUNDUP(Commercial_Industrial_Requirements[[#This Row],[Total Parking Spaces]]*0.2,0.1)</f>
        <v>393</v>
      </c>
      <c r="C1964">
        <f>ROUNDUP(Commercial_Industrial_Requirements[[#This Row],['# EV Capable Spaces]]*0.25,0.1)</f>
        <v>99</v>
      </c>
      <c r="E1964">
        <v>1962</v>
      </c>
      <c r="F1964">
        <f t="shared" si="187"/>
        <v>197</v>
      </c>
      <c r="G1964">
        <f t="shared" si="188"/>
        <v>491</v>
      </c>
      <c r="H1964">
        <v>0</v>
      </c>
      <c r="J1964">
        <v>1962</v>
      </c>
      <c r="K1964">
        <f t="shared" si="189"/>
        <v>197</v>
      </c>
      <c r="L1964">
        <f t="shared" si="190"/>
        <v>491</v>
      </c>
      <c r="M1964">
        <f t="shared" si="191"/>
        <v>99</v>
      </c>
      <c r="O1964" s="278">
        <v>1962</v>
      </c>
      <c r="P1964" s="278">
        <v>0</v>
      </c>
      <c r="Q1964" s="278">
        <f t="shared" si="192"/>
        <v>1962</v>
      </c>
      <c r="R1964" s="279">
        <v>0</v>
      </c>
    </row>
    <row r="1965" spans="1:18" x14ac:dyDescent="0.25">
      <c r="A1965">
        <v>1963</v>
      </c>
      <c r="B1965">
        <f>ROUNDUP(Commercial_Industrial_Requirements[[#This Row],[Total Parking Spaces]]*0.2,0.1)</f>
        <v>393</v>
      </c>
      <c r="C1965">
        <f>ROUNDUP(Commercial_Industrial_Requirements[[#This Row],['# EV Capable Spaces]]*0.25,0.1)</f>
        <v>99</v>
      </c>
      <c r="E1965">
        <v>1963</v>
      </c>
      <c r="F1965">
        <f t="shared" ref="F1965:F2002" si="193">ROUNDUP(E1965*0.1,0.1)</f>
        <v>197</v>
      </c>
      <c r="G1965">
        <f t="shared" ref="G1965:G2002" si="194">ROUNDUP(E1965*0.25,0.1)</f>
        <v>491</v>
      </c>
      <c r="H1965">
        <v>0</v>
      </c>
      <c r="J1965">
        <v>1963</v>
      </c>
      <c r="K1965">
        <f t="shared" si="189"/>
        <v>197</v>
      </c>
      <c r="L1965">
        <f t="shared" si="190"/>
        <v>491</v>
      </c>
      <c r="M1965">
        <f t="shared" si="191"/>
        <v>99</v>
      </c>
      <c r="O1965" s="278">
        <v>1963</v>
      </c>
      <c r="P1965" s="278">
        <v>0</v>
      </c>
      <c r="Q1965" s="278">
        <f t="shared" si="192"/>
        <v>1963</v>
      </c>
      <c r="R1965" s="279">
        <v>0</v>
      </c>
    </row>
    <row r="1966" spans="1:18" x14ac:dyDescent="0.25">
      <c r="A1966">
        <v>1964</v>
      </c>
      <c r="B1966">
        <f>ROUNDUP(Commercial_Industrial_Requirements[[#This Row],[Total Parking Spaces]]*0.2,0.1)</f>
        <v>393</v>
      </c>
      <c r="C1966">
        <f>ROUNDUP(Commercial_Industrial_Requirements[[#This Row],['# EV Capable Spaces]]*0.25,0.1)</f>
        <v>99</v>
      </c>
      <c r="E1966">
        <v>1964</v>
      </c>
      <c r="F1966">
        <f t="shared" si="193"/>
        <v>197</v>
      </c>
      <c r="G1966">
        <f t="shared" si="194"/>
        <v>491</v>
      </c>
      <c r="H1966">
        <v>0</v>
      </c>
      <c r="J1966">
        <v>1964</v>
      </c>
      <c r="K1966">
        <f t="shared" si="189"/>
        <v>197</v>
      </c>
      <c r="L1966">
        <f t="shared" si="190"/>
        <v>491</v>
      </c>
      <c r="M1966">
        <f t="shared" si="191"/>
        <v>99</v>
      </c>
      <c r="O1966" s="278">
        <v>1964</v>
      </c>
      <c r="P1966" s="278">
        <v>0</v>
      </c>
      <c r="Q1966" s="278">
        <f t="shared" si="192"/>
        <v>1964</v>
      </c>
      <c r="R1966" s="279">
        <v>0</v>
      </c>
    </row>
    <row r="1967" spans="1:18" x14ac:dyDescent="0.25">
      <c r="A1967">
        <v>1965</v>
      </c>
      <c r="B1967">
        <f>ROUNDUP(Commercial_Industrial_Requirements[[#This Row],[Total Parking Spaces]]*0.2,0.1)</f>
        <v>393</v>
      </c>
      <c r="C1967">
        <f>ROUNDUP(Commercial_Industrial_Requirements[[#This Row],['# EV Capable Spaces]]*0.25,0.1)</f>
        <v>99</v>
      </c>
      <c r="E1967">
        <v>1965</v>
      </c>
      <c r="F1967">
        <f t="shared" si="193"/>
        <v>197</v>
      </c>
      <c r="G1967">
        <f t="shared" si="194"/>
        <v>492</v>
      </c>
      <c r="H1967">
        <v>0</v>
      </c>
      <c r="J1967">
        <v>1965</v>
      </c>
      <c r="K1967">
        <f t="shared" si="189"/>
        <v>197</v>
      </c>
      <c r="L1967">
        <f t="shared" si="190"/>
        <v>492</v>
      </c>
      <c r="M1967">
        <f t="shared" si="191"/>
        <v>99</v>
      </c>
      <c r="O1967" s="278">
        <v>1965</v>
      </c>
      <c r="P1967" s="278">
        <v>0</v>
      </c>
      <c r="Q1967" s="278">
        <f t="shared" si="192"/>
        <v>1965</v>
      </c>
      <c r="R1967" s="279">
        <v>0</v>
      </c>
    </row>
    <row r="1968" spans="1:18" x14ac:dyDescent="0.25">
      <c r="A1968">
        <v>1966</v>
      </c>
      <c r="B1968">
        <f>ROUNDUP(Commercial_Industrial_Requirements[[#This Row],[Total Parking Spaces]]*0.2,0.1)</f>
        <v>394</v>
      </c>
      <c r="C1968">
        <f>ROUNDUP(Commercial_Industrial_Requirements[[#This Row],['# EV Capable Spaces]]*0.25,0.1)</f>
        <v>99</v>
      </c>
      <c r="E1968">
        <v>1966</v>
      </c>
      <c r="F1968">
        <f t="shared" si="193"/>
        <v>197</v>
      </c>
      <c r="G1968">
        <f t="shared" si="194"/>
        <v>492</v>
      </c>
      <c r="H1968">
        <v>0</v>
      </c>
      <c r="J1968">
        <v>1966</v>
      </c>
      <c r="K1968">
        <f t="shared" si="189"/>
        <v>197</v>
      </c>
      <c r="L1968">
        <f t="shared" si="190"/>
        <v>492</v>
      </c>
      <c r="M1968">
        <f t="shared" si="191"/>
        <v>99</v>
      </c>
      <c r="O1968" s="278">
        <v>1966</v>
      </c>
      <c r="P1968" s="278">
        <v>0</v>
      </c>
      <c r="Q1968" s="278">
        <f t="shared" si="192"/>
        <v>1966</v>
      </c>
      <c r="R1968" s="279">
        <v>0</v>
      </c>
    </row>
    <row r="1969" spans="1:18" x14ac:dyDescent="0.25">
      <c r="A1969">
        <v>1967</v>
      </c>
      <c r="B1969">
        <f>ROUNDUP(Commercial_Industrial_Requirements[[#This Row],[Total Parking Spaces]]*0.2,0.1)</f>
        <v>394</v>
      </c>
      <c r="C1969">
        <f>ROUNDUP(Commercial_Industrial_Requirements[[#This Row],['# EV Capable Spaces]]*0.25,0.1)</f>
        <v>99</v>
      </c>
      <c r="E1969">
        <v>1967</v>
      </c>
      <c r="F1969">
        <f t="shared" si="193"/>
        <v>197</v>
      </c>
      <c r="G1969">
        <f t="shared" si="194"/>
        <v>492</v>
      </c>
      <c r="H1969">
        <v>0</v>
      </c>
      <c r="J1969">
        <v>1967</v>
      </c>
      <c r="K1969">
        <f t="shared" si="189"/>
        <v>197</v>
      </c>
      <c r="L1969">
        <f t="shared" si="190"/>
        <v>492</v>
      </c>
      <c r="M1969">
        <f t="shared" si="191"/>
        <v>99</v>
      </c>
      <c r="O1969" s="278">
        <v>1967</v>
      </c>
      <c r="P1969" s="278">
        <v>0</v>
      </c>
      <c r="Q1969" s="278">
        <f t="shared" si="192"/>
        <v>1967</v>
      </c>
      <c r="R1969" s="279">
        <v>0</v>
      </c>
    </row>
    <row r="1970" spans="1:18" x14ac:dyDescent="0.25">
      <c r="A1970">
        <v>1968</v>
      </c>
      <c r="B1970">
        <f>ROUNDUP(Commercial_Industrial_Requirements[[#This Row],[Total Parking Spaces]]*0.2,0.1)</f>
        <v>394</v>
      </c>
      <c r="C1970">
        <f>ROUNDUP(Commercial_Industrial_Requirements[[#This Row],['# EV Capable Spaces]]*0.25,0.1)</f>
        <v>99</v>
      </c>
      <c r="E1970">
        <v>1968</v>
      </c>
      <c r="F1970">
        <f t="shared" si="193"/>
        <v>197</v>
      </c>
      <c r="G1970">
        <f t="shared" si="194"/>
        <v>492</v>
      </c>
      <c r="H1970">
        <v>0</v>
      </c>
      <c r="J1970">
        <v>1968</v>
      </c>
      <c r="K1970">
        <f t="shared" si="189"/>
        <v>197</v>
      </c>
      <c r="L1970">
        <f t="shared" si="190"/>
        <v>492</v>
      </c>
      <c r="M1970">
        <f t="shared" si="191"/>
        <v>99</v>
      </c>
      <c r="O1970" s="278">
        <v>1968</v>
      </c>
      <c r="P1970" s="278">
        <v>0</v>
      </c>
      <c r="Q1970" s="278">
        <f t="shared" si="192"/>
        <v>1968</v>
      </c>
      <c r="R1970" s="279">
        <v>0</v>
      </c>
    </row>
    <row r="1971" spans="1:18" x14ac:dyDescent="0.25">
      <c r="A1971">
        <v>1969</v>
      </c>
      <c r="B1971">
        <f>ROUNDUP(Commercial_Industrial_Requirements[[#This Row],[Total Parking Spaces]]*0.2,0.1)</f>
        <v>394</v>
      </c>
      <c r="C1971">
        <f>ROUNDUP(Commercial_Industrial_Requirements[[#This Row],['# EV Capable Spaces]]*0.25,0.1)</f>
        <v>99</v>
      </c>
      <c r="E1971">
        <v>1969</v>
      </c>
      <c r="F1971">
        <f t="shared" si="193"/>
        <v>197</v>
      </c>
      <c r="G1971">
        <f t="shared" si="194"/>
        <v>493</v>
      </c>
      <c r="H1971">
        <v>0</v>
      </c>
      <c r="J1971">
        <v>1969</v>
      </c>
      <c r="K1971">
        <f t="shared" si="189"/>
        <v>197</v>
      </c>
      <c r="L1971">
        <f t="shared" si="190"/>
        <v>493</v>
      </c>
      <c r="M1971">
        <f t="shared" si="191"/>
        <v>99</v>
      </c>
      <c r="O1971" s="278">
        <v>1969</v>
      </c>
      <c r="P1971" s="278">
        <v>0</v>
      </c>
      <c r="Q1971" s="278">
        <f t="shared" si="192"/>
        <v>1969</v>
      </c>
      <c r="R1971" s="279">
        <v>0</v>
      </c>
    </row>
    <row r="1972" spans="1:18" x14ac:dyDescent="0.25">
      <c r="A1972">
        <v>1970</v>
      </c>
      <c r="B1972">
        <f>ROUNDUP(Commercial_Industrial_Requirements[[#This Row],[Total Parking Spaces]]*0.2,0.1)</f>
        <v>394</v>
      </c>
      <c r="C1972">
        <f>ROUNDUP(Commercial_Industrial_Requirements[[#This Row],['# EV Capable Spaces]]*0.25,0.1)</f>
        <v>99</v>
      </c>
      <c r="E1972">
        <v>1970</v>
      </c>
      <c r="F1972">
        <f t="shared" si="193"/>
        <v>197</v>
      </c>
      <c r="G1972">
        <f t="shared" si="194"/>
        <v>493</v>
      </c>
      <c r="H1972">
        <v>0</v>
      </c>
      <c r="J1972">
        <v>1970</v>
      </c>
      <c r="K1972">
        <f t="shared" si="189"/>
        <v>197</v>
      </c>
      <c r="L1972">
        <f t="shared" si="190"/>
        <v>493</v>
      </c>
      <c r="M1972">
        <f t="shared" si="191"/>
        <v>99</v>
      </c>
      <c r="O1972" s="278">
        <v>1970</v>
      </c>
      <c r="P1972" s="278">
        <v>0</v>
      </c>
      <c r="Q1972" s="278">
        <f t="shared" si="192"/>
        <v>1970</v>
      </c>
      <c r="R1972" s="279">
        <v>0</v>
      </c>
    </row>
    <row r="1973" spans="1:18" x14ac:dyDescent="0.25">
      <c r="A1973">
        <v>1971</v>
      </c>
      <c r="B1973">
        <f>ROUNDUP(Commercial_Industrial_Requirements[[#This Row],[Total Parking Spaces]]*0.2,0.1)</f>
        <v>395</v>
      </c>
      <c r="C1973">
        <f>ROUNDUP(Commercial_Industrial_Requirements[[#This Row],['# EV Capable Spaces]]*0.25,0.1)</f>
        <v>99</v>
      </c>
      <c r="E1973">
        <v>1971</v>
      </c>
      <c r="F1973">
        <f t="shared" si="193"/>
        <v>198</v>
      </c>
      <c r="G1973">
        <f t="shared" si="194"/>
        <v>493</v>
      </c>
      <c r="H1973">
        <v>0</v>
      </c>
      <c r="J1973">
        <v>1971</v>
      </c>
      <c r="K1973">
        <f t="shared" si="189"/>
        <v>198</v>
      </c>
      <c r="L1973">
        <f t="shared" si="190"/>
        <v>493</v>
      </c>
      <c r="M1973">
        <f t="shared" si="191"/>
        <v>99</v>
      </c>
      <c r="O1973" s="278">
        <v>1971</v>
      </c>
      <c r="P1973" s="278">
        <v>0</v>
      </c>
      <c r="Q1973" s="278">
        <f t="shared" si="192"/>
        <v>1971</v>
      </c>
      <c r="R1973" s="279">
        <v>0</v>
      </c>
    </row>
    <row r="1974" spans="1:18" x14ac:dyDescent="0.25">
      <c r="A1974">
        <v>1972</v>
      </c>
      <c r="B1974">
        <f>ROUNDUP(Commercial_Industrial_Requirements[[#This Row],[Total Parking Spaces]]*0.2,0.1)</f>
        <v>395</v>
      </c>
      <c r="C1974">
        <f>ROUNDUP(Commercial_Industrial_Requirements[[#This Row],['# EV Capable Spaces]]*0.25,0.1)</f>
        <v>99</v>
      </c>
      <c r="E1974">
        <v>1972</v>
      </c>
      <c r="F1974">
        <f t="shared" si="193"/>
        <v>198</v>
      </c>
      <c r="G1974">
        <f t="shared" si="194"/>
        <v>493</v>
      </c>
      <c r="H1974">
        <v>0</v>
      </c>
      <c r="J1974">
        <v>1972</v>
      </c>
      <c r="K1974">
        <f t="shared" si="189"/>
        <v>198</v>
      </c>
      <c r="L1974">
        <f t="shared" si="190"/>
        <v>493</v>
      </c>
      <c r="M1974">
        <f t="shared" si="191"/>
        <v>99</v>
      </c>
      <c r="O1974" s="278">
        <v>1972</v>
      </c>
      <c r="P1974" s="278">
        <v>0</v>
      </c>
      <c r="Q1974" s="278">
        <f t="shared" si="192"/>
        <v>1972</v>
      </c>
      <c r="R1974" s="279">
        <v>0</v>
      </c>
    </row>
    <row r="1975" spans="1:18" x14ac:dyDescent="0.25">
      <c r="A1975">
        <v>1973</v>
      </c>
      <c r="B1975">
        <f>ROUNDUP(Commercial_Industrial_Requirements[[#This Row],[Total Parking Spaces]]*0.2,0.1)</f>
        <v>395</v>
      </c>
      <c r="C1975">
        <f>ROUNDUP(Commercial_Industrial_Requirements[[#This Row],['# EV Capable Spaces]]*0.25,0.1)</f>
        <v>99</v>
      </c>
      <c r="E1975">
        <v>1973</v>
      </c>
      <c r="F1975">
        <f t="shared" si="193"/>
        <v>198</v>
      </c>
      <c r="G1975">
        <f t="shared" si="194"/>
        <v>494</v>
      </c>
      <c r="H1975">
        <v>0</v>
      </c>
      <c r="J1975">
        <v>1973</v>
      </c>
      <c r="K1975">
        <f t="shared" si="189"/>
        <v>198</v>
      </c>
      <c r="L1975">
        <f t="shared" si="190"/>
        <v>494</v>
      </c>
      <c r="M1975">
        <f t="shared" si="191"/>
        <v>99</v>
      </c>
      <c r="O1975" s="278">
        <v>1973</v>
      </c>
      <c r="P1975" s="278">
        <v>0</v>
      </c>
      <c r="Q1975" s="278">
        <f t="shared" si="192"/>
        <v>1973</v>
      </c>
      <c r="R1975" s="279">
        <v>0</v>
      </c>
    </row>
    <row r="1976" spans="1:18" x14ac:dyDescent="0.25">
      <c r="A1976">
        <v>1974</v>
      </c>
      <c r="B1976">
        <f>ROUNDUP(Commercial_Industrial_Requirements[[#This Row],[Total Parking Spaces]]*0.2,0.1)</f>
        <v>395</v>
      </c>
      <c r="C1976">
        <f>ROUNDUP(Commercial_Industrial_Requirements[[#This Row],['# EV Capable Spaces]]*0.25,0.1)</f>
        <v>99</v>
      </c>
      <c r="E1976">
        <v>1974</v>
      </c>
      <c r="F1976">
        <f t="shared" si="193"/>
        <v>198</v>
      </c>
      <c r="G1976">
        <f t="shared" si="194"/>
        <v>494</v>
      </c>
      <c r="H1976">
        <v>0</v>
      </c>
      <c r="J1976">
        <v>1974</v>
      </c>
      <c r="K1976">
        <f t="shared" si="189"/>
        <v>198</v>
      </c>
      <c r="L1976">
        <f t="shared" si="190"/>
        <v>494</v>
      </c>
      <c r="M1976">
        <f t="shared" si="191"/>
        <v>99</v>
      </c>
      <c r="O1976" s="278">
        <v>1974</v>
      </c>
      <c r="P1976" s="278">
        <v>0</v>
      </c>
      <c r="Q1976" s="278">
        <f t="shared" si="192"/>
        <v>1974</v>
      </c>
      <c r="R1976" s="279">
        <v>0</v>
      </c>
    </row>
    <row r="1977" spans="1:18" x14ac:dyDescent="0.25">
      <c r="A1977">
        <v>1975</v>
      </c>
      <c r="B1977">
        <f>ROUNDUP(Commercial_Industrial_Requirements[[#This Row],[Total Parking Spaces]]*0.2,0.1)</f>
        <v>395</v>
      </c>
      <c r="C1977">
        <f>ROUNDUP(Commercial_Industrial_Requirements[[#This Row],['# EV Capable Spaces]]*0.25,0.1)</f>
        <v>99</v>
      </c>
      <c r="E1977">
        <v>1975</v>
      </c>
      <c r="F1977">
        <f t="shared" si="193"/>
        <v>198</v>
      </c>
      <c r="G1977">
        <f t="shared" si="194"/>
        <v>494</v>
      </c>
      <c r="H1977">
        <v>0</v>
      </c>
      <c r="J1977">
        <v>1975</v>
      </c>
      <c r="K1977">
        <f t="shared" si="189"/>
        <v>198</v>
      </c>
      <c r="L1977">
        <f t="shared" si="190"/>
        <v>494</v>
      </c>
      <c r="M1977">
        <f t="shared" si="191"/>
        <v>99</v>
      </c>
      <c r="O1977" s="278">
        <v>1975</v>
      </c>
      <c r="P1977" s="278">
        <v>0</v>
      </c>
      <c r="Q1977" s="278">
        <f t="shared" si="192"/>
        <v>1975</v>
      </c>
      <c r="R1977" s="279">
        <v>0</v>
      </c>
    </row>
    <row r="1978" spans="1:18" x14ac:dyDescent="0.25">
      <c r="A1978">
        <v>1976</v>
      </c>
      <c r="B1978">
        <f>ROUNDUP(Commercial_Industrial_Requirements[[#This Row],[Total Parking Spaces]]*0.2,0.1)</f>
        <v>396</v>
      </c>
      <c r="C1978">
        <f>ROUNDUP(Commercial_Industrial_Requirements[[#This Row],['# EV Capable Spaces]]*0.25,0.1)</f>
        <v>99</v>
      </c>
      <c r="E1978">
        <v>1976</v>
      </c>
      <c r="F1978">
        <f t="shared" si="193"/>
        <v>198</v>
      </c>
      <c r="G1978">
        <f t="shared" si="194"/>
        <v>494</v>
      </c>
      <c r="H1978">
        <v>0</v>
      </c>
      <c r="J1978">
        <v>1976</v>
      </c>
      <c r="K1978">
        <f t="shared" si="189"/>
        <v>198</v>
      </c>
      <c r="L1978">
        <f t="shared" si="190"/>
        <v>494</v>
      </c>
      <c r="M1978">
        <f t="shared" si="191"/>
        <v>99</v>
      </c>
      <c r="O1978" s="278">
        <v>1976</v>
      </c>
      <c r="P1978" s="278">
        <v>0</v>
      </c>
      <c r="Q1978" s="278">
        <f t="shared" si="192"/>
        <v>1976</v>
      </c>
      <c r="R1978" s="279">
        <v>0</v>
      </c>
    </row>
    <row r="1979" spans="1:18" x14ac:dyDescent="0.25">
      <c r="A1979">
        <v>1977</v>
      </c>
      <c r="B1979">
        <f>ROUNDUP(Commercial_Industrial_Requirements[[#This Row],[Total Parking Spaces]]*0.2,0.1)</f>
        <v>396</v>
      </c>
      <c r="C1979">
        <f>ROUNDUP(Commercial_Industrial_Requirements[[#This Row],['# EV Capable Spaces]]*0.25,0.1)</f>
        <v>99</v>
      </c>
      <c r="E1979">
        <v>1977</v>
      </c>
      <c r="F1979">
        <f t="shared" si="193"/>
        <v>198</v>
      </c>
      <c r="G1979">
        <f t="shared" si="194"/>
        <v>495</v>
      </c>
      <c r="H1979">
        <v>0</v>
      </c>
      <c r="J1979">
        <v>1977</v>
      </c>
      <c r="K1979">
        <f t="shared" si="189"/>
        <v>198</v>
      </c>
      <c r="L1979">
        <f t="shared" si="190"/>
        <v>495</v>
      </c>
      <c r="M1979">
        <f t="shared" si="191"/>
        <v>99</v>
      </c>
      <c r="O1979" s="278">
        <v>1977</v>
      </c>
      <c r="P1979" s="278">
        <v>0</v>
      </c>
      <c r="Q1979" s="278">
        <f t="shared" si="192"/>
        <v>1977</v>
      </c>
      <c r="R1979" s="279">
        <v>0</v>
      </c>
    </row>
    <row r="1980" spans="1:18" x14ac:dyDescent="0.25">
      <c r="A1980">
        <v>1978</v>
      </c>
      <c r="B1980">
        <f>ROUNDUP(Commercial_Industrial_Requirements[[#This Row],[Total Parking Spaces]]*0.2,0.1)</f>
        <v>396</v>
      </c>
      <c r="C1980">
        <f>ROUNDUP(Commercial_Industrial_Requirements[[#This Row],['# EV Capable Spaces]]*0.25,0.1)</f>
        <v>99</v>
      </c>
      <c r="E1980">
        <v>1978</v>
      </c>
      <c r="F1980">
        <f t="shared" si="193"/>
        <v>198</v>
      </c>
      <c r="G1980">
        <f t="shared" si="194"/>
        <v>495</v>
      </c>
      <c r="H1980">
        <v>0</v>
      </c>
      <c r="J1980">
        <v>1978</v>
      </c>
      <c r="K1980">
        <f t="shared" si="189"/>
        <v>198</v>
      </c>
      <c r="L1980">
        <f t="shared" si="190"/>
        <v>495</v>
      </c>
      <c r="M1980">
        <f t="shared" si="191"/>
        <v>99</v>
      </c>
      <c r="O1980" s="278">
        <v>1978</v>
      </c>
      <c r="P1980" s="278">
        <v>0</v>
      </c>
      <c r="Q1980" s="278">
        <f t="shared" si="192"/>
        <v>1978</v>
      </c>
      <c r="R1980" s="279">
        <v>0</v>
      </c>
    </row>
    <row r="1981" spans="1:18" x14ac:dyDescent="0.25">
      <c r="A1981">
        <v>1979</v>
      </c>
      <c r="B1981">
        <f>ROUNDUP(Commercial_Industrial_Requirements[[#This Row],[Total Parking Spaces]]*0.2,0.1)</f>
        <v>396</v>
      </c>
      <c r="C1981">
        <f>ROUNDUP(Commercial_Industrial_Requirements[[#This Row],['# EV Capable Spaces]]*0.25,0.1)</f>
        <v>99</v>
      </c>
      <c r="E1981">
        <v>1979</v>
      </c>
      <c r="F1981">
        <f t="shared" si="193"/>
        <v>198</v>
      </c>
      <c r="G1981">
        <f t="shared" si="194"/>
        <v>495</v>
      </c>
      <c r="H1981">
        <v>0</v>
      </c>
      <c r="J1981">
        <v>1979</v>
      </c>
      <c r="K1981">
        <f t="shared" si="189"/>
        <v>198</v>
      </c>
      <c r="L1981">
        <f t="shared" si="190"/>
        <v>495</v>
      </c>
      <c r="M1981">
        <f t="shared" si="191"/>
        <v>99</v>
      </c>
      <c r="O1981" s="278">
        <v>1979</v>
      </c>
      <c r="P1981" s="278">
        <v>0</v>
      </c>
      <c r="Q1981" s="278">
        <f t="shared" si="192"/>
        <v>1979</v>
      </c>
      <c r="R1981" s="279">
        <v>0</v>
      </c>
    </row>
    <row r="1982" spans="1:18" x14ac:dyDescent="0.25">
      <c r="A1982">
        <v>1980</v>
      </c>
      <c r="B1982">
        <f>ROUNDUP(Commercial_Industrial_Requirements[[#This Row],[Total Parking Spaces]]*0.2,0.1)</f>
        <v>396</v>
      </c>
      <c r="C1982">
        <f>ROUNDUP(Commercial_Industrial_Requirements[[#This Row],['# EV Capable Spaces]]*0.25,0.1)</f>
        <v>99</v>
      </c>
      <c r="E1982">
        <v>1980</v>
      </c>
      <c r="F1982">
        <f t="shared" si="193"/>
        <v>198</v>
      </c>
      <c r="G1982">
        <f t="shared" si="194"/>
        <v>495</v>
      </c>
      <c r="H1982">
        <v>0</v>
      </c>
      <c r="J1982">
        <v>1980</v>
      </c>
      <c r="K1982">
        <f t="shared" si="189"/>
        <v>198</v>
      </c>
      <c r="L1982">
        <f t="shared" si="190"/>
        <v>495</v>
      </c>
      <c r="M1982">
        <f t="shared" si="191"/>
        <v>99</v>
      </c>
      <c r="O1982" s="278">
        <v>1980</v>
      </c>
      <c r="P1982" s="278">
        <v>0</v>
      </c>
      <c r="Q1982" s="278">
        <f t="shared" si="192"/>
        <v>1980</v>
      </c>
      <c r="R1982" s="279">
        <v>0</v>
      </c>
    </row>
    <row r="1983" spans="1:18" x14ac:dyDescent="0.25">
      <c r="A1983">
        <v>1981</v>
      </c>
      <c r="B1983">
        <f>ROUNDUP(Commercial_Industrial_Requirements[[#This Row],[Total Parking Spaces]]*0.2,0.1)</f>
        <v>397</v>
      </c>
      <c r="C1983">
        <f>ROUNDUP(Commercial_Industrial_Requirements[[#This Row],['# EV Capable Spaces]]*0.25,0.1)</f>
        <v>100</v>
      </c>
      <c r="E1983">
        <v>1981</v>
      </c>
      <c r="F1983">
        <f t="shared" si="193"/>
        <v>199</v>
      </c>
      <c r="G1983">
        <f t="shared" si="194"/>
        <v>496</v>
      </c>
      <c r="H1983">
        <v>0</v>
      </c>
      <c r="J1983">
        <v>1981</v>
      </c>
      <c r="K1983">
        <f t="shared" si="189"/>
        <v>199</v>
      </c>
      <c r="L1983">
        <f t="shared" si="190"/>
        <v>496</v>
      </c>
      <c r="M1983">
        <f t="shared" si="191"/>
        <v>100</v>
      </c>
      <c r="O1983" s="278">
        <v>1981</v>
      </c>
      <c r="P1983" s="278">
        <v>0</v>
      </c>
      <c r="Q1983" s="278">
        <f t="shared" si="192"/>
        <v>1981</v>
      </c>
      <c r="R1983" s="279">
        <v>0</v>
      </c>
    </row>
    <row r="1984" spans="1:18" x14ac:dyDescent="0.25">
      <c r="A1984">
        <v>1982</v>
      </c>
      <c r="B1984">
        <f>ROUNDUP(Commercial_Industrial_Requirements[[#This Row],[Total Parking Spaces]]*0.2,0.1)</f>
        <v>397</v>
      </c>
      <c r="C1984">
        <f>ROUNDUP(Commercial_Industrial_Requirements[[#This Row],['# EV Capable Spaces]]*0.25,0.1)</f>
        <v>100</v>
      </c>
      <c r="E1984">
        <v>1982</v>
      </c>
      <c r="F1984">
        <f t="shared" si="193"/>
        <v>199</v>
      </c>
      <c r="G1984">
        <f t="shared" si="194"/>
        <v>496</v>
      </c>
      <c r="H1984">
        <v>0</v>
      </c>
      <c r="J1984">
        <v>1982</v>
      </c>
      <c r="K1984">
        <f t="shared" si="189"/>
        <v>199</v>
      </c>
      <c r="L1984">
        <f t="shared" si="190"/>
        <v>496</v>
      </c>
      <c r="M1984">
        <f t="shared" si="191"/>
        <v>100</v>
      </c>
      <c r="O1984" s="278">
        <v>1982</v>
      </c>
      <c r="P1984" s="278">
        <v>0</v>
      </c>
      <c r="Q1984" s="278">
        <f t="shared" si="192"/>
        <v>1982</v>
      </c>
      <c r="R1984" s="279">
        <v>0</v>
      </c>
    </row>
    <row r="1985" spans="1:18" x14ac:dyDescent="0.25">
      <c r="A1985">
        <v>1983</v>
      </c>
      <c r="B1985">
        <f>ROUNDUP(Commercial_Industrial_Requirements[[#This Row],[Total Parking Spaces]]*0.2,0.1)</f>
        <v>397</v>
      </c>
      <c r="C1985">
        <f>ROUNDUP(Commercial_Industrial_Requirements[[#This Row],['# EV Capable Spaces]]*0.25,0.1)</f>
        <v>100</v>
      </c>
      <c r="E1985">
        <v>1983</v>
      </c>
      <c r="F1985">
        <f t="shared" si="193"/>
        <v>199</v>
      </c>
      <c r="G1985">
        <f t="shared" si="194"/>
        <v>496</v>
      </c>
      <c r="H1985">
        <v>0</v>
      </c>
      <c r="J1985">
        <v>1983</v>
      </c>
      <c r="K1985">
        <f t="shared" si="189"/>
        <v>199</v>
      </c>
      <c r="L1985">
        <f t="shared" si="190"/>
        <v>496</v>
      </c>
      <c r="M1985">
        <f t="shared" si="191"/>
        <v>100</v>
      </c>
      <c r="O1985" s="278">
        <v>1983</v>
      </c>
      <c r="P1985" s="278">
        <v>0</v>
      </c>
      <c r="Q1985" s="278">
        <f t="shared" si="192"/>
        <v>1983</v>
      </c>
      <c r="R1985" s="279">
        <v>0</v>
      </c>
    </row>
    <row r="1986" spans="1:18" x14ac:dyDescent="0.25">
      <c r="A1986">
        <v>1984</v>
      </c>
      <c r="B1986">
        <f>ROUNDUP(Commercial_Industrial_Requirements[[#This Row],[Total Parking Spaces]]*0.2,0.1)</f>
        <v>397</v>
      </c>
      <c r="C1986">
        <f>ROUNDUP(Commercial_Industrial_Requirements[[#This Row],['# EV Capable Spaces]]*0.25,0.1)</f>
        <v>100</v>
      </c>
      <c r="E1986">
        <v>1984</v>
      </c>
      <c r="F1986">
        <f t="shared" si="193"/>
        <v>199</v>
      </c>
      <c r="G1986">
        <f t="shared" si="194"/>
        <v>496</v>
      </c>
      <c r="H1986">
        <v>0</v>
      </c>
      <c r="J1986">
        <v>1984</v>
      </c>
      <c r="K1986">
        <f t="shared" si="189"/>
        <v>199</v>
      </c>
      <c r="L1986">
        <f t="shared" si="190"/>
        <v>496</v>
      </c>
      <c r="M1986">
        <f t="shared" si="191"/>
        <v>100</v>
      </c>
      <c r="O1986" s="278">
        <v>1984</v>
      </c>
      <c r="P1986" s="278">
        <v>0</v>
      </c>
      <c r="Q1986" s="278">
        <f t="shared" si="192"/>
        <v>1984</v>
      </c>
      <c r="R1986" s="279">
        <v>0</v>
      </c>
    </row>
    <row r="1987" spans="1:18" x14ac:dyDescent="0.25">
      <c r="A1987">
        <v>1985</v>
      </c>
      <c r="B1987">
        <f>ROUNDUP(Commercial_Industrial_Requirements[[#This Row],[Total Parking Spaces]]*0.2,0.1)</f>
        <v>397</v>
      </c>
      <c r="C1987">
        <f>ROUNDUP(Commercial_Industrial_Requirements[[#This Row],['# EV Capable Spaces]]*0.25,0.1)</f>
        <v>100</v>
      </c>
      <c r="E1987">
        <v>1985</v>
      </c>
      <c r="F1987">
        <f t="shared" si="193"/>
        <v>199</v>
      </c>
      <c r="G1987">
        <f t="shared" si="194"/>
        <v>497</v>
      </c>
      <c r="H1987">
        <v>0</v>
      </c>
      <c r="J1987">
        <v>1985</v>
      </c>
      <c r="K1987">
        <f t="shared" si="189"/>
        <v>199</v>
      </c>
      <c r="L1987">
        <f t="shared" si="190"/>
        <v>497</v>
      </c>
      <c r="M1987">
        <f t="shared" si="191"/>
        <v>100</v>
      </c>
      <c r="O1987" s="278">
        <v>1985</v>
      </c>
      <c r="P1987" s="278">
        <v>0</v>
      </c>
      <c r="Q1987" s="278">
        <f t="shared" si="192"/>
        <v>1985</v>
      </c>
      <c r="R1987" s="279">
        <v>0</v>
      </c>
    </row>
    <row r="1988" spans="1:18" x14ac:dyDescent="0.25">
      <c r="A1988">
        <v>1986</v>
      </c>
      <c r="B1988">
        <f>ROUNDUP(Commercial_Industrial_Requirements[[#This Row],[Total Parking Spaces]]*0.2,0.1)</f>
        <v>398</v>
      </c>
      <c r="C1988">
        <f>ROUNDUP(Commercial_Industrial_Requirements[[#This Row],['# EV Capable Spaces]]*0.25,0.1)</f>
        <v>100</v>
      </c>
      <c r="E1988">
        <v>1986</v>
      </c>
      <c r="F1988">
        <f t="shared" si="193"/>
        <v>199</v>
      </c>
      <c r="G1988">
        <f t="shared" si="194"/>
        <v>497</v>
      </c>
      <c r="H1988">
        <v>0</v>
      </c>
      <c r="J1988">
        <v>1986</v>
      </c>
      <c r="K1988">
        <f t="shared" si="189"/>
        <v>199</v>
      </c>
      <c r="L1988">
        <f t="shared" si="190"/>
        <v>497</v>
      </c>
      <c r="M1988">
        <f t="shared" si="191"/>
        <v>100</v>
      </c>
      <c r="O1988" s="278">
        <v>1986</v>
      </c>
      <c r="P1988" s="278">
        <v>0</v>
      </c>
      <c r="Q1988" s="278">
        <f t="shared" si="192"/>
        <v>1986</v>
      </c>
      <c r="R1988" s="279">
        <v>0</v>
      </c>
    </row>
    <row r="1989" spans="1:18" x14ac:dyDescent="0.25">
      <c r="A1989">
        <v>1987</v>
      </c>
      <c r="B1989">
        <f>ROUNDUP(Commercial_Industrial_Requirements[[#This Row],[Total Parking Spaces]]*0.2,0.1)</f>
        <v>398</v>
      </c>
      <c r="C1989">
        <f>ROUNDUP(Commercial_Industrial_Requirements[[#This Row],['# EV Capable Spaces]]*0.25,0.1)</f>
        <v>100</v>
      </c>
      <c r="E1989">
        <v>1987</v>
      </c>
      <c r="F1989">
        <f t="shared" si="193"/>
        <v>199</v>
      </c>
      <c r="G1989">
        <f t="shared" si="194"/>
        <v>497</v>
      </c>
      <c r="H1989">
        <v>0</v>
      </c>
      <c r="J1989">
        <v>1987</v>
      </c>
      <c r="K1989">
        <f t="shared" si="189"/>
        <v>199</v>
      </c>
      <c r="L1989">
        <f t="shared" si="190"/>
        <v>497</v>
      </c>
      <c r="M1989">
        <f t="shared" si="191"/>
        <v>100</v>
      </c>
      <c r="O1989" s="278">
        <v>1987</v>
      </c>
      <c r="P1989" s="278">
        <v>0</v>
      </c>
      <c r="Q1989" s="278">
        <f t="shared" si="192"/>
        <v>1987</v>
      </c>
      <c r="R1989" s="279">
        <v>0</v>
      </c>
    </row>
    <row r="1990" spans="1:18" x14ac:dyDescent="0.25">
      <c r="A1990">
        <v>1988</v>
      </c>
      <c r="B1990">
        <f>ROUNDUP(Commercial_Industrial_Requirements[[#This Row],[Total Parking Spaces]]*0.2,0.1)</f>
        <v>398</v>
      </c>
      <c r="C1990">
        <f>ROUNDUP(Commercial_Industrial_Requirements[[#This Row],['# EV Capable Spaces]]*0.25,0.1)</f>
        <v>100</v>
      </c>
      <c r="E1990">
        <v>1988</v>
      </c>
      <c r="F1990">
        <f t="shared" si="193"/>
        <v>199</v>
      </c>
      <c r="G1990">
        <f t="shared" si="194"/>
        <v>497</v>
      </c>
      <c r="H1990">
        <v>0</v>
      </c>
      <c r="J1990">
        <v>1988</v>
      </c>
      <c r="K1990">
        <f t="shared" si="189"/>
        <v>199</v>
      </c>
      <c r="L1990">
        <f t="shared" si="190"/>
        <v>497</v>
      </c>
      <c r="M1990">
        <f t="shared" si="191"/>
        <v>100</v>
      </c>
      <c r="O1990" s="278">
        <v>1988</v>
      </c>
      <c r="P1990" s="278">
        <v>0</v>
      </c>
      <c r="Q1990" s="278">
        <f t="shared" si="192"/>
        <v>1988</v>
      </c>
      <c r="R1990" s="279">
        <v>0</v>
      </c>
    </row>
    <row r="1991" spans="1:18" x14ac:dyDescent="0.25">
      <c r="A1991">
        <v>1989</v>
      </c>
      <c r="B1991">
        <f>ROUNDUP(Commercial_Industrial_Requirements[[#This Row],[Total Parking Spaces]]*0.2,0.1)</f>
        <v>398</v>
      </c>
      <c r="C1991">
        <f>ROUNDUP(Commercial_Industrial_Requirements[[#This Row],['# EV Capable Spaces]]*0.25,0.1)</f>
        <v>100</v>
      </c>
      <c r="E1991">
        <v>1989</v>
      </c>
      <c r="F1991">
        <f t="shared" si="193"/>
        <v>199</v>
      </c>
      <c r="G1991">
        <f t="shared" si="194"/>
        <v>498</v>
      </c>
      <c r="H1991">
        <v>0</v>
      </c>
      <c r="J1991">
        <v>1989</v>
      </c>
      <c r="K1991">
        <f t="shared" si="189"/>
        <v>199</v>
      </c>
      <c r="L1991">
        <f t="shared" si="190"/>
        <v>498</v>
      </c>
      <c r="M1991">
        <f t="shared" si="191"/>
        <v>100</v>
      </c>
      <c r="O1991" s="278">
        <v>1989</v>
      </c>
      <c r="P1991" s="278">
        <v>0</v>
      </c>
      <c r="Q1991" s="278">
        <f t="shared" si="192"/>
        <v>1989</v>
      </c>
      <c r="R1991" s="279">
        <v>0</v>
      </c>
    </row>
    <row r="1992" spans="1:18" x14ac:dyDescent="0.25">
      <c r="A1992">
        <v>1990</v>
      </c>
      <c r="B1992">
        <f>ROUNDUP(Commercial_Industrial_Requirements[[#This Row],[Total Parking Spaces]]*0.2,0.1)</f>
        <v>398</v>
      </c>
      <c r="C1992">
        <f>ROUNDUP(Commercial_Industrial_Requirements[[#This Row],['# EV Capable Spaces]]*0.25,0.1)</f>
        <v>100</v>
      </c>
      <c r="E1992">
        <v>1990</v>
      </c>
      <c r="F1992">
        <f t="shared" si="193"/>
        <v>199</v>
      </c>
      <c r="G1992">
        <f t="shared" si="194"/>
        <v>498</v>
      </c>
      <c r="H1992">
        <v>0</v>
      </c>
      <c r="J1992">
        <v>1990</v>
      </c>
      <c r="K1992">
        <f t="shared" si="189"/>
        <v>199</v>
      </c>
      <c r="L1992">
        <f t="shared" si="190"/>
        <v>498</v>
      </c>
      <c r="M1992">
        <f t="shared" si="191"/>
        <v>100</v>
      </c>
      <c r="O1992" s="278">
        <v>1990</v>
      </c>
      <c r="P1992" s="278">
        <v>0</v>
      </c>
      <c r="Q1992" s="278">
        <f t="shared" si="192"/>
        <v>1990</v>
      </c>
      <c r="R1992" s="279">
        <v>0</v>
      </c>
    </row>
    <row r="1993" spans="1:18" x14ac:dyDescent="0.25">
      <c r="A1993">
        <v>1991</v>
      </c>
      <c r="B1993">
        <f>ROUNDUP(Commercial_Industrial_Requirements[[#This Row],[Total Parking Spaces]]*0.2,0.1)</f>
        <v>399</v>
      </c>
      <c r="C1993">
        <f>ROUNDUP(Commercial_Industrial_Requirements[[#This Row],['# EV Capable Spaces]]*0.25,0.1)</f>
        <v>100</v>
      </c>
      <c r="E1993">
        <v>1991</v>
      </c>
      <c r="F1993">
        <f t="shared" si="193"/>
        <v>200</v>
      </c>
      <c r="G1993">
        <f t="shared" si="194"/>
        <v>498</v>
      </c>
      <c r="H1993">
        <v>0</v>
      </c>
      <c r="J1993">
        <v>1991</v>
      </c>
      <c r="K1993">
        <f t="shared" si="189"/>
        <v>200</v>
      </c>
      <c r="L1993">
        <f t="shared" si="190"/>
        <v>498</v>
      </c>
      <c r="M1993">
        <f t="shared" si="191"/>
        <v>100</v>
      </c>
      <c r="O1993" s="278">
        <v>1991</v>
      </c>
      <c r="P1993" s="278">
        <v>0</v>
      </c>
      <c r="Q1993" s="278">
        <f t="shared" si="192"/>
        <v>1991</v>
      </c>
      <c r="R1993" s="279">
        <v>0</v>
      </c>
    </row>
    <row r="1994" spans="1:18" x14ac:dyDescent="0.25">
      <c r="A1994">
        <v>1992</v>
      </c>
      <c r="B1994">
        <f>ROUNDUP(Commercial_Industrial_Requirements[[#This Row],[Total Parking Spaces]]*0.2,0.1)</f>
        <v>399</v>
      </c>
      <c r="C1994">
        <f>ROUNDUP(Commercial_Industrial_Requirements[[#This Row],['# EV Capable Spaces]]*0.25,0.1)</f>
        <v>100</v>
      </c>
      <c r="E1994">
        <v>1992</v>
      </c>
      <c r="F1994">
        <f t="shared" si="193"/>
        <v>200</v>
      </c>
      <c r="G1994">
        <f t="shared" si="194"/>
        <v>498</v>
      </c>
      <c r="H1994">
        <v>0</v>
      </c>
      <c r="J1994">
        <v>1992</v>
      </c>
      <c r="K1994">
        <f t="shared" ref="K1994:K2002" si="195">ROUNDUP(J1994*0.1,0.1)</f>
        <v>200</v>
      </c>
      <c r="L1994">
        <f t="shared" ref="L1994:L2002" si="196">ROUNDUP(J1994*0.25,0.1)</f>
        <v>498</v>
      </c>
      <c r="M1994">
        <f t="shared" ref="M1994:M2002" si="197">ROUNDUP(J1994*0.05,0.1)</f>
        <v>100</v>
      </c>
      <c r="O1994" s="278">
        <v>1992</v>
      </c>
      <c r="P1994" s="278">
        <v>0</v>
      </c>
      <c r="Q1994" s="278">
        <f t="shared" si="192"/>
        <v>1992</v>
      </c>
      <c r="R1994" s="279">
        <v>0</v>
      </c>
    </row>
    <row r="1995" spans="1:18" x14ac:dyDescent="0.25">
      <c r="A1995">
        <v>1993</v>
      </c>
      <c r="B1995">
        <f>ROUNDUP(Commercial_Industrial_Requirements[[#This Row],[Total Parking Spaces]]*0.2,0.1)</f>
        <v>399</v>
      </c>
      <c r="C1995">
        <f>ROUNDUP(Commercial_Industrial_Requirements[[#This Row],['# EV Capable Spaces]]*0.25,0.1)</f>
        <v>100</v>
      </c>
      <c r="E1995">
        <v>1993</v>
      </c>
      <c r="F1995">
        <f t="shared" si="193"/>
        <v>200</v>
      </c>
      <c r="G1995">
        <f t="shared" si="194"/>
        <v>499</v>
      </c>
      <c r="H1995">
        <v>0</v>
      </c>
      <c r="J1995">
        <v>1993</v>
      </c>
      <c r="K1995">
        <f t="shared" si="195"/>
        <v>200</v>
      </c>
      <c r="L1995">
        <f t="shared" si="196"/>
        <v>499</v>
      </c>
      <c r="M1995">
        <f t="shared" si="197"/>
        <v>100</v>
      </c>
      <c r="O1995" s="278">
        <v>1993</v>
      </c>
      <c r="P1995" s="278">
        <v>0</v>
      </c>
      <c r="Q1995" s="278">
        <f t="shared" si="192"/>
        <v>1993</v>
      </c>
      <c r="R1995" s="279">
        <v>0</v>
      </c>
    </row>
    <row r="1996" spans="1:18" x14ac:dyDescent="0.25">
      <c r="A1996">
        <v>1994</v>
      </c>
      <c r="B1996">
        <f>ROUNDUP(Commercial_Industrial_Requirements[[#This Row],[Total Parking Spaces]]*0.2,0.1)</f>
        <v>399</v>
      </c>
      <c r="C1996">
        <f>ROUNDUP(Commercial_Industrial_Requirements[[#This Row],['# EV Capable Spaces]]*0.25,0.1)</f>
        <v>100</v>
      </c>
      <c r="E1996">
        <v>1994</v>
      </c>
      <c r="F1996">
        <f t="shared" si="193"/>
        <v>200</v>
      </c>
      <c r="G1996">
        <f t="shared" si="194"/>
        <v>499</v>
      </c>
      <c r="H1996">
        <v>0</v>
      </c>
      <c r="J1996">
        <v>1994</v>
      </c>
      <c r="K1996">
        <f t="shared" si="195"/>
        <v>200</v>
      </c>
      <c r="L1996">
        <f t="shared" si="196"/>
        <v>499</v>
      </c>
      <c r="M1996">
        <f t="shared" si="197"/>
        <v>100</v>
      </c>
      <c r="O1996" s="278">
        <v>1994</v>
      </c>
      <c r="P1996" s="278">
        <v>0</v>
      </c>
      <c r="Q1996" s="278">
        <f t="shared" si="192"/>
        <v>1994</v>
      </c>
      <c r="R1996" s="279">
        <v>0</v>
      </c>
    </row>
    <row r="1997" spans="1:18" x14ac:dyDescent="0.25">
      <c r="A1997">
        <v>1995</v>
      </c>
      <c r="B1997">
        <f>ROUNDUP(Commercial_Industrial_Requirements[[#This Row],[Total Parking Spaces]]*0.2,0.1)</f>
        <v>399</v>
      </c>
      <c r="C1997">
        <f>ROUNDUP(Commercial_Industrial_Requirements[[#This Row],['# EV Capable Spaces]]*0.25,0.1)</f>
        <v>100</v>
      </c>
      <c r="E1997">
        <v>1995</v>
      </c>
      <c r="F1997">
        <f t="shared" si="193"/>
        <v>200</v>
      </c>
      <c r="G1997">
        <f t="shared" si="194"/>
        <v>499</v>
      </c>
      <c r="H1997">
        <v>0</v>
      </c>
      <c r="J1997">
        <v>1995</v>
      </c>
      <c r="K1997">
        <f t="shared" si="195"/>
        <v>200</v>
      </c>
      <c r="L1997">
        <f t="shared" si="196"/>
        <v>499</v>
      </c>
      <c r="M1997">
        <f t="shared" si="197"/>
        <v>100</v>
      </c>
      <c r="O1997" s="278">
        <v>1995</v>
      </c>
      <c r="P1997" s="278">
        <v>0</v>
      </c>
      <c r="Q1997" s="278">
        <f t="shared" si="192"/>
        <v>1995</v>
      </c>
      <c r="R1997" s="279">
        <v>0</v>
      </c>
    </row>
    <row r="1998" spans="1:18" x14ac:dyDescent="0.25">
      <c r="A1998">
        <v>1996</v>
      </c>
      <c r="B1998">
        <f>ROUNDUP(Commercial_Industrial_Requirements[[#This Row],[Total Parking Spaces]]*0.2,0.1)</f>
        <v>400</v>
      </c>
      <c r="C1998">
        <f>ROUNDUP(Commercial_Industrial_Requirements[[#This Row],['# EV Capable Spaces]]*0.25,0.1)</f>
        <v>100</v>
      </c>
      <c r="E1998">
        <v>1996</v>
      </c>
      <c r="F1998">
        <f t="shared" si="193"/>
        <v>200</v>
      </c>
      <c r="G1998">
        <f t="shared" si="194"/>
        <v>499</v>
      </c>
      <c r="H1998">
        <v>0</v>
      </c>
      <c r="J1998">
        <v>1996</v>
      </c>
      <c r="K1998">
        <f t="shared" si="195"/>
        <v>200</v>
      </c>
      <c r="L1998">
        <f t="shared" si="196"/>
        <v>499</v>
      </c>
      <c r="M1998">
        <f t="shared" si="197"/>
        <v>100</v>
      </c>
      <c r="O1998" s="278">
        <v>1996</v>
      </c>
      <c r="P1998" s="278">
        <v>0</v>
      </c>
      <c r="Q1998" s="278">
        <f t="shared" si="192"/>
        <v>1996</v>
      </c>
      <c r="R1998" s="279">
        <v>0</v>
      </c>
    </row>
    <row r="1999" spans="1:18" x14ac:dyDescent="0.25">
      <c r="A1999">
        <v>1997</v>
      </c>
      <c r="B1999">
        <f>ROUNDUP(Commercial_Industrial_Requirements[[#This Row],[Total Parking Spaces]]*0.2,0.1)</f>
        <v>400</v>
      </c>
      <c r="C1999">
        <f>ROUNDUP(Commercial_Industrial_Requirements[[#This Row],['# EV Capable Spaces]]*0.25,0.1)</f>
        <v>100</v>
      </c>
      <c r="E1999">
        <v>1997</v>
      </c>
      <c r="F1999">
        <f t="shared" si="193"/>
        <v>200</v>
      </c>
      <c r="G1999">
        <f t="shared" si="194"/>
        <v>500</v>
      </c>
      <c r="H1999">
        <v>0</v>
      </c>
      <c r="J1999">
        <v>1997</v>
      </c>
      <c r="K1999">
        <f t="shared" si="195"/>
        <v>200</v>
      </c>
      <c r="L1999">
        <f t="shared" si="196"/>
        <v>500</v>
      </c>
      <c r="M1999">
        <f t="shared" si="197"/>
        <v>100</v>
      </c>
      <c r="O1999" s="278">
        <v>1997</v>
      </c>
      <c r="P1999" s="278">
        <v>0</v>
      </c>
      <c r="Q1999" s="278">
        <f t="shared" si="192"/>
        <v>1997</v>
      </c>
      <c r="R1999" s="279">
        <v>0</v>
      </c>
    </row>
    <row r="2000" spans="1:18" x14ac:dyDescent="0.25">
      <c r="A2000">
        <v>1998</v>
      </c>
      <c r="B2000">
        <f>ROUNDUP(Commercial_Industrial_Requirements[[#This Row],[Total Parking Spaces]]*0.2,0.1)</f>
        <v>400</v>
      </c>
      <c r="C2000">
        <f>ROUNDUP(Commercial_Industrial_Requirements[[#This Row],['# EV Capable Spaces]]*0.25,0.1)</f>
        <v>100</v>
      </c>
      <c r="E2000">
        <v>1998</v>
      </c>
      <c r="F2000">
        <f t="shared" si="193"/>
        <v>200</v>
      </c>
      <c r="G2000">
        <f t="shared" si="194"/>
        <v>500</v>
      </c>
      <c r="H2000">
        <v>0</v>
      </c>
      <c r="J2000">
        <v>1998</v>
      </c>
      <c r="K2000">
        <f t="shared" si="195"/>
        <v>200</v>
      </c>
      <c r="L2000">
        <f t="shared" si="196"/>
        <v>500</v>
      </c>
      <c r="M2000">
        <f t="shared" si="197"/>
        <v>100</v>
      </c>
      <c r="O2000" s="278">
        <v>1998</v>
      </c>
      <c r="P2000" s="278">
        <v>0</v>
      </c>
      <c r="Q2000" s="278">
        <f t="shared" si="192"/>
        <v>1998</v>
      </c>
      <c r="R2000" s="279">
        <v>0</v>
      </c>
    </row>
    <row r="2001" spans="1:18" x14ac:dyDescent="0.25">
      <c r="A2001">
        <v>1999</v>
      </c>
      <c r="B2001">
        <f>ROUNDUP(Commercial_Industrial_Requirements[[#This Row],[Total Parking Spaces]]*0.2,0.1)</f>
        <v>400</v>
      </c>
      <c r="C2001">
        <f>ROUNDUP(Commercial_Industrial_Requirements[[#This Row],['# EV Capable Spaces]]*0.25,0.1)</f>
        <v>100</v>
      </c>
      <c r="E2001">
        <v>1999</v>
      </c>
      <c r="F2001">
        <f t="shared" si="193"/>
        <v>200</v>
      </c>
      <c r="G2001">
        <f t="shared" si="194"/>
        <v>500</v>
      </c>
      <c r="H2001">
        <v>0</v>
      </c>
      <c r="J2001">
        <v>1999</v>
      </c>
      <c r="K2001">
        <f t="shared" si="195"/>
        <v>200</v>
      </c>
      <c r="L2001">
        <f t="shared" si="196"/>
        <v>500</v>
      </c>
      <c r="M2001">
        <f t="shared" si="197"/>
        <v>100</v>
      </c>
      <c r="O2001" s="278">
        <v>1999</v>
      </c>
      <c r="P2001" s="278">
        <v>0</v>
      </c>
      <c r="Q2001" s="278">
        <f t="shared" si="192"/>
        <v>1999</v>
      </c>
      <c r="R2001" s="279">
        <v>0</v>
      </c>
    </row>
    <row r="2002" spans="1:18" x14ac:dyDescent="0.25">
      <c r="A2002">
        <v>2000</v>
      </c>
      <c r="B2002">
        <f>ROUNDUP(Commercial_Industrial_Requirements[[#This Row],[Total Parking Spaces]]*0.2,0.1)</f>
        <v>400</v>
      </c>
      <c r="C2002">
        <f>ROUNDUP(Commercial_Industrial_Requirements[[#This Row],['# EV Capable Spaces]]*0.25,0.1)</f>
        <v>100</v>
      </c>
      <c r="E2002">
        <v>2000</v>
      </c>
      <c r="F2002">
        <f t="shared" si="193"/>
        <v>200</v>
      </c>
      <c r="G2002">
        <f t="shared" si="194"/>
        <v>500</v>
      </c>
      <c r="H2002">
        <v>0</v>
      </c>
      <c r="J2002">
        <v>2000</v>
      </c>
      <c r="K2002">
        <f t="shared" si="195"/>
        <v>200</v>
      </c>
      <c r="L2002">
        <f t="shared" si="196"/>
        <v>500</v>
      </c>
      <c r="M2002">
        <f t="shared" si="197"/>
        <v>100</v>
      </c>
      <c r="O2002" s="278">
        <v>2000</v>
      </c>
      <c r="P2002" s="278">
        <v>0</v>
      </c>
      <c r="Q2002" s="278">
        <f t="shared" si="192"/>
        <v>2000</v>
      </c>
      <c r="R2002" s="279">
        <v>0</v>
      </c>
    </row>
  </sheetData>
  <mergeCells count="4">
    <mergeCell ref="A1:C1"/>
    <mergeCell ref="E1:H1"/>
    <mergeCell ref="J1:M1"/>
    <mergeCell ref="O1:R1"/>
  </mergeCells>
  <pageMargins left="0.7" right="0.7" top="0.75" bottom="0.75" header="0.3" footer="0.3"/>
  <legacyDrawing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1661-7154-468E-8CCD-22A6B0E35C86}">
  <sheetPr>
    <tabColor theme="8" tint="0.79998168889431442"/>
    <pageSetUpPr fitToPage="1"/>
  </sheetPr>
  <dimension ref="A1:AN36"/>
  <sheetViews>
    <sheetView topLeftCell="A7" zoomScale="50" zoomScaleNormal="50" workbookViewId="0">
      <selection activeCell="AK11" sqref="AK11"/>
    </sheetView>
  </sheetViews>
  <sheetFormatPr defaultColWidth="9.140625" defaultRowHeight="15.75" x14ac:dyDescent="0.3"/>
  <cols>
    <col min="1" max="1" width="3.140625" style="3" customWidth="1"/>
    <col min="2" max="2" width="22.85546875" style="3" customWidth="1"/>
    <col min="3" max="3" width="80.5703125" style="3" customWidth="1"/>
    <col min="4" max="4" width="67.85546875" style="3" customWidth="1"/>
    <col min="5" max="5" width="24.7109375" style="3" customWidth="1"/>
    <col min="6" max="6" width="25.140625" style="3" customWidth="1"/>
    <col min="7" max="7" width="31.28515625" style="3" customWidth="1"/>
    <col min="8" max="8" width="22.28515625" style="3" customWidth="1"/>
    <col min="9" max="9" width="30.42578125" style="3" customWidth="1"/>
    <col min="10" max="10" width="37.5703125" style="3" customWidth="1"/>
    <col min="11" max="11" width="52.42578125" style="3" customWidth="1"/>
    <col min="12" max="12" width="32.85546875" style="3" customWidth="1"/>
    <col min="13" max="13" width="22.140625" style="3" customWidth="1"/>
    <col min="14" max="14" width="20.85546875" style="3" customWidth="1"/>
    <col min="15" max="15" width="22.7109375" style="3" customWidth="1"/>
    <col min="16" max="16" width="22.42578125" style="3" customWidth="1"/>
    <col min="17" max="17" width="30.42578125" style="3" customWidth="1"/>
    <col min="18" max="18" width="40.85546875" style="3" customWidth="1"/>
    <col min="19" max="19" width="57.42578125" style="3" customWidth="1"/>
    <col min="20" max="20" width="28.85546875" style="3" customWidth="1"/>
    <col min="21" max="21" width="18.42578125" style="3" customWidth="1"/>
    <col min="22" max="22" width="20.140625" style="3" customWidth="1"/>
    <col min="23" max="23" width="22.7109375" style="3" customWidth="1"/>
    <col min="24" max="24" width="28.140625" style="3" customWidth="1"/>
    <col min="25" max="25" width="42" style="3" customWidth="1"/>
    <col min="26" max="26" width="62" style="3" customWidth="1"/>
    <col min="27" max="27" width="46.7109375" style="3" customWidth="1"/>
    <col min="28" max="28" width="41.85546875" style="3" customWidth="1"/>
    <col min="29" max="29" width="22.5703125" style="3" customWidth="1"/>
    <col min="30" max="30" width="23" style="3" customWidth="1"/>
    <col min="31" max="31" width="30" style="3" customWidth="1"/>
    <col min="32" max="32" width="22.42578125" style="3" customWidth="1"/>
    <col min="33" max="33" width="52.140625" style="3" customWidth="1"/>
    <col min="34" max="34" width="70.5703125" style="3" customWidth="1"/>
    <col min="35" max="35" width="53.42578125" style="3" customWidth="1"/>
    <col min="36" max="36" width="34" style="3" customWidth="1"/>
    <col min="37" max="37" width="21.7109375" style="3" customWidth="1"/>
    <col min="38" max="38" width="21" style="3" customWidth="1"/>
    <col min="39" max="39" width="26.28515625" style="3" customWidth="1"/>
    <col min="40" max="40" width="21.5703125" style="3" customWidth="1"/>
    <col min="41" max="16384" width="9.140625" style="3"/>
  </cols>
  <sheetData>
    <row r="1" spans="1:40" s="2" customFormat="1" ht="36.6" customHeight="1" thickBot="1" x14ac:dyDescent="0.35">
      <c r="A1" s="3"/>
      <c r="B1" s="85" t="s">
        <v>158</v>
      </c>
      <c r="C1" s="86"/>
      <c r="D1" s="86"/>
      <c r="E1" s="86"/>
      <c r="F1" s="87"/>
    </row>
    <row r="2" spans="1:40" ht="32.450000000000003" customHeight="1" x14ac:dyDescent="0.3">
      <c r="A2" s="22"/>
      <c r="B2" s="379" t="s">
        <v>411</v>
      </c>
      <c r="C2" s="379"/>
      <c r="D2" s="379"/>
      <c r="E2" s="379"/>
      <c r="F2" s="379"/>
      <c r="G2" s="379"/>
      <c r="H2" s="379"/>
      <c r="J2" s="382" t="s">
        <v>159</v>
      </c>
      <c r="K2" s="383"/>
      <c r="L2" s="383"/>
      <c r="M2" s="383"/>
      <c r="N2" s="384"/>
      <c r="R2" s="388" t="s">
        <v>160</v>
      </c>
      <c r="S2" s="389"/>
      <c r="T2" s="389"/>
      <c r="U2" s="389"/>
      <c r="V2" s="390"/>
      <c r="Z2" s="388" t="s">
        <v>161</v>
      </c>
      <c r="AA2" s="389"/>
      <c r="AB2" s="389"/>
      <c r="AC2" s="389"/>
      <c r="AD2" s="390"/>
      <c r="AH2" s="388" t="s">
        <v>162</v>
      </c>
      <c r="AI2" s="389"/>
      <c r="AJ2" s="389"/>
      <c r="AK2" s="389"/>
      <c r="AL2" s="390"/>
    </row>
    <row r="3" spans="1:40" ht="17.25" customHeight="1" thickBot="1" x14ac:dyDescent="0.35">
      <c r="B3" s="89"/>
      <c r="C3" s="90"/>
      <c r="D3" s="90"/>
      <c r="E3" s="90"/>
      <c r="F3" s="90"/>
      <c r="J3" s="385"/>
      <c r="K3" s="386"/>
      <c r="L3" s="386"/>
      <c r="M3" s="386"/>
      <c r="N3" s="387"/>
      <c r="R3" s="391"/>
      <c r="S3" s="392"/>
      <c r="T3" s="392"/>
      <c r="U3" s="392"/>
      <c r="V3" s="393"/>
      <c r="Z3" s="391"/>
      <c r="AA3" s="392"/>
      <c r="AB3" s="392"/>
      <c r="AC3" s="392"/>
      <c r="AD3" s="393"/>
      <c r="AH3" s="391"/>
      <c r="AI3" s="392"/>
      <c r="AJ3" s="392"/>
      <c r="AK3" s="392"/>
      <c r="AL3" s="393"/>
    </row>
    <row r="4" spans="1:40" ht="50.25" customHeight="1" thickTop="1" thickBot="1" x14ac:dyDescent="0.4">
      <c r="B4" s="91" t="s">
        <v>163</v>
      </c>
      <c r="C4" s="92"/>
      <c r="D4" s="374" t="s">
        <v>164</v>
      </c>
      <c r="E4" s="375"/>
      <c r="F4" s="93">
        <f>'Customer Info'!$C$32</f>
        <v>99</v>
      </c>
      <c r="J4" s="190" t="s">
        <v>163</v>
      </c>
      <c r="K4" s="191"/>
      <c r="L4" s="380" t="s">
        <v>164</v>
      </c>
      <c r="M4" s="381"/>
      <c r="N4" s="192">
        <f>'Customer Info'!$C$32</f>
        <v>99</v>
      </c>
      <c r="R4" s="91" t="s">
        <v>163</v>
      </c>
      <c r="S4" s="92"/>
      <c r="T4" s="374" t="s">
        <v>164</v>
      </c>
      <c r="U4" s="375"/>
      <c r="V4" s="93">
        <f>'Customer Info'!$C$32</f>
        <v>99</v>
      </c>
      <c r="Z4" s="91" t="s">
        <v>163</v>
      </c>
      <c r="AA4" s="92"/>
      <c r="AB4" s="374" t="s">
        <v>164</v>
      </c>
      <c r="AC4" s="375"/>
      <c r="AD4" s="93">
        <f>'Customer Info'!$C$32</f>
        <v>99</v>
      </c>
      <c r="AH4" s="394" t="s">
        <v>163</v>
      </c>
      <c r="AI4" s="395"/>
      <c r="AJ4" s="374" t="s">
        <v>164</v>
      </c>
      <c r="AK4" s="375"/>
      <c r="AL4" s="93">
        <f>'Customer Info'!$C$32</f>
        <v>99</v>
      </c>
    </row>
    <row r="5" spans="1:40" ht="112.5" customHeight="1" thickTop="1" thickBot="1" x14ac:dyDescent="0.4">
      <c r="B5" s="372" t="s">
        <v>165</v>
      </c>
      <c r="C5" s="373"/>
      <c r="D5" s="374"/>
      <c r="E5" s="375"/>
      <c r="F5" s="103" t="str" cm="1">
        <f t="array" ref="F5">_xlfn.IFS(AND('Customer Info'!$C$18="",'Customer Info'!$C$16="Residential"),"Please select on the Customer Info tab whether this property is market rate or affordable housing",AND('Customer Info'!$C$18&lt;&gt;"",'Customer Info'!C16="Residential"),'Customer Info'!$C$18,'Customer Info'!$C$16&lt;&gt;"Residential","-")</f>
        <v>-</v>
      </c>
      <c r="G5" s="295" t="s">
        <v>166</v>
      </c>
      <c r="J5" s="372" t="s">
        <v>165</v>
      </c>
      <c r="K5" s="373"/>
      <c r="L5" s="374"/>
      <c r="M5" s="375"/>
      <c r="N5" s="103" t="str" cm="1">
        <f t="array" ref="N5">_xlfn.IFS(AND('Customer Info'!$C$18="",'Customer Info'!$C$16="Residential"),"Please select on the Customer Info tab whether this property is market rate or affordable housing",AND('Customer Info'!$C$18&lt;&gt;"",'Customer Info'!C16="Residential"),'Customer Info'!$C$18,'Customer Info'!$C$16&lt;&gt;"Residential","-")</f>
        <v>-</v>
      </c>
      <c r="R5" s="372" t="s">
        <v>165</v>
      </c>
      <c r="S5" s="373"/>
      <c r="T5" s="374"/>
      <c r="U5" s="375"/>
      <c r="V5" s="103" t="str" cm="1">
        <f t="array" ref="V5">_xlfn.IFS(AND('Customer Info'!$C$18="",'Customer Info'!$C$16="Residential"),"Please select on the Customer Info tab whether this property is market rate or affordable housing",AND('Customer Info'!$C$18&lt;&gt;"",'Customer Info'!C16="Residential"),'Customer Info'!$C$18,'Customer Info'!$C$16&lt;&gt;"Residential","-")</f>
        <v>-</v>
      </c>
      <c r="Z5" s="372" t="s">
        <v>165</v>
      </c>
      <c r="AA5" s="373"/>
      <c r="AB5" s="374"/>
      <c r="AC5" s="375"/>
      <c r="AD5" s="103" t="str" cm="1">
        <f t="array" ref="AD5">_xlfn.IFS(AND('Customer Info'!$C$18="",'Customer Info'!$C$16="Residential"),"Please select on the Customer Info tab whether this property is market rate or affordable housing",AND('Customer Info'!$C$18&lt;&gt;"",'Customer Info'!C16="Residential"),'Customer Info'!$C$18,'Customer Info'!$C$16&lt;&gt;"Residential","-")</f>
        <v>-</v>
      </c>
      <c r="AH5" s="372" t="s">
        <v>165</v>
      </c>
      <c r="AI5" s="373"/>
      <c r="AJ5" s="374"/>
      <c r="AK5" s="375"/>
      <c r="AL5" s="103" t="str" cm="1">
        <f t="array" ref="AL5">_xlfn.IFS(AND('Customer Info'!$C$18="",'Customer Info'!$C$16="Residential"),"Please select on the Customer Info tab whether this property is market rate or affordable housing",AND('Customer Info'!$C$18&lt;&gt;"",'Customer Info'!C16="Residential"),'Customer Info'!$C$18,'Customer Info'!$C$16&lt;&gt;"Residential","-")</f>
        <v>-</v>
      </c>
    </row>
    <row r="6" spans="1:40" ht="30.75" customHeight="1" thickTop="1" thickBot="1" x14ac:dyDescent="0.35">
      <c r="B6" s="369"/>
      <c r="C6" s="370"/>
      <c r="D6" s="370"/>
      <c r="E6" s="370"/>
      <c r="F6" s="371"/>
      <c r="J6" s="369"/>
      <c r="K6" s="370"/>
      <c r="L6" s="370"/>
      <c r="M6" s="370"/>
      <c r="N6" s="371"/>
      <c r="R6" s="369"/>
      <c r="S6" s="370"/>
      <c r="T6" s="370"/>
      <c r="U6" s="370"/>
      <c r="V6" s="371"/>
      <c r="Z6" s="369"/>
      <c r="AA6" s="370"/>
      <c r="AB6" s="370"/>
      <c r="AC6" s="370"/>
      <c r="AD6" s="371"/>
      <c r="AH6" s="369"/>
      <c r="AI6" s="370"/>
      <c r="AJ6" s="370"/>
      <c r="AK6" s="370"/>
      <c r="AL6" s="371"/>
    </row>
    <row r="7" spans="1:40" ht="65.45" customHeight="1" thickTop="1" thickBot="1" x14ac:dyDescent="0.35">
      <c r="B7" s="95" t="s">
        <v>167</v>
      </c>
      <c r="C7" s="95" t="s">
        <v>168</v>
      </c>
      <c r="D7" s="95" t="s">
        <v>169</v>
      </c>
      <c r="E7" s="304" t="s">
        <v>170</v>
      </c>
      <c r="F7" s="305" t="s">
        <v>171</v>
      </c>
      <c r="G7" s="95" t="s">
        <v>172</v>
      </c>
      <c r="H7" s="95" t="s">
        <v>173</v>
      </c>
      <c r="J7" s="95" t="s">
        <v>167</v>
      </c>
      <c r="K7" s="95" t="s">
        <v>168</v>
      </c>
      <c r="L7" s="95" t="s">
        <v>169</v>
      </c>
      <c r="M7" s="304" t="s">
        <v>170</v>
      </c>
      <c r="N7" s="305" t="s">
        <v>171</v>
      </c>
      <c r="O7" s="95" t="s">
        <v>172</v>
      </c>
      <c r="P7" s="95" t="s">
        <v>173</v>
      </c>
      <c r="R7" s="95" t="s">
        <v>167</v>
      </c>
      <c r="S7" s="95" t="s">
        <v>168</v>
      </c>
      <c r="T7" s="95" t="s">
        <v>169</v>
      </c>
      <c r="U7" s="304" t="s">
        <v>170</v>
      </c>
      <c r="V7" s="305" t="s">
        <v>171</v>
      </c>
      <c r="W7" s="95" t="s">
        <v>172</v>
      </c>
      <c r="X7" s="95" t="s">
        <v>173</v>
      </c>
      <c r="Z7" s="95" t="s">
        <v>167</v>
      </c>
      <c r="AA7" s="95" t="s">
        <v>168</v>
      </c>
      <c r="AB7" s="95" t="s">
        <v>169</v>
      </c>
      <c r="AC7" s="304" t="s">
        <v>170</v>
      </c>
      <c r="AD7" s="305" t="s">
        <v>171</v>
      </c>
      <c r="AE7" s="95" t="s">
        <v>172</v>
      </c>
      <c r="AF7" s="95" t="s">
        <v>173</v>
      </c>
      <c r="AH7" s="95" t="s">
        <v>167</v>
      </c>
      <c r="AI7" s="95" t="s">
        <v>168</v>
      </c>
      <c r="AJ7" s="95" t="s">
        <v>169</v>
      </c>
      <c r="AK7" s="304" t="s">
        <v>170</v>
      </c>
      <c r="AL7" s="305" t="s">
        <v>171</v>
      </c>
      <c r="AM7" s="95" t="s">
        <v>172</v>
      </c>
      <c r="AN7" s="95" t="s">
        <v>173</v>
      </c>
    </row>
    <row r="8" spans="1:40" ht="268.5" customHeight="1" thickTop="1" thickBot="1" x14ac:dyDescent="0.35">
      <c r="A8" s="81"/>
      <c r="B8" s="376" t="s">
        <v>174</v>
      </c>
      <c r="C8" s="378" t="str" cm="1">
        <f t="array" ref="C8">_xlfn.IFS(AND('Customer Info'!$C$16&lt;&gt;"Commercial / Industrial",'Customer Info'!$C$19&gt;=20),'Incentives Scenarios'!$D$22,AND('Customer Info'!$C$16&lt;&gt;"Commercial / Industrial",'Customer Info'!$C$19&lt;=19),$D$23,'Customer Info'!$C$16="Commercial / Industrial",'Incentives Scenarios'!$D$24)</f>
        <v>For each stall beyond EV Capable code requirement: $3000. 
For each stall required to be EV Capable at minimum: $2000.
A "dual port" EVSE that is supported by two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v>
      </c>
      <c r="D8" s="96"/>
      <c r="E8" s="308">
        <f>'Code Reqts'!$F$10</f>
        <v>4</v>
      </c>
      <c r="F8" s="298">
        <v>20</v>
      </c>
      <c r="G8" s="309">
        <f>IF(F8-E8&gt;0,F8-E8,0)</f>
        <v>16</v>
      </c>
      <c r="H8" s="310" cm="1">
        <f t="array" ref="H8">_xlfn.IFS(F5="affordable",3600*G8,F5="market rate",3000*G8,F5="-",IF(G8&lt;='Code Reqts'!F12,2000*G8,'Code Reqts'!F12*2000+('Incentives Scenarios'!G8-'Code Reqts'!F12)*3000),F5="Please select on the Customer Info tab whether this property is market rate or affordable housing","Please see Cell F5")</f>
        <v>35000</v>
      </c>
      <c r="J8" s="376" t="s">
        <v>174</v>
      </c>
      <c r="K8" s="378" t="str" cm="1">
        <f t="array" ref="K8">_xlfn.IFS(AND('Customer Info'!$C$16&lt;&gt;"Commercial / Industrial",'Customer Info'!$C$19&gt;=20),'Incentives Scenarios'!$D$22,AND('Customer Info'!$C$16&lt;&gt;"Commercial / Industrial",'Customer Info'!$C$19&lt;=19),$D$23,'Customer Info'!$C$16="Commercial / Industrial",'Incentives Scenarios'!$D$24)</f>
        <v>For each stall beyond EV Capable code requirement: $3000. 
For each stall required to be EV Capable at minimum: $2000.
A "dual port" EVSE that is supported by two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v>
      </c>
      <c r="L8" s="96"/>
      <c r="M8" s="308">
        <f>'Code Reqts'!$F$10</f>
        <v>4</v>
      </c>
      <c r="N8" s="298">
        <v>5</v>
      </c>
      <c r="O8" s="309">
        <f>IF(N8-M8&gt;0,N8-M8,0)</f>
        <v>1</v>
      </c>
      <c r="P8" s="310" cm="1">
        <f t="array" ref="P8">_xlfn.IFS(N5="affordable",3600*O8,N5="market rate",3000*O8,N5="-",IF(O8&lt;='Code Reqts'!N12,2000*O8,'Code Reqts'!N12*2000+('Incentives Scenarios'!O8-'Code Reqts'!N12)*3000),N5="Please select on the Customer Info tab whether this property is market rate or affordable housing","Please see Cell F5")</f>
        <v>3000</v>
      </c>
      <c r="R8" s="376" t="s">
        <v>174</v>
      </c>
      <c r="S8" s="378" t="str" cm="1">
        <f t="array" ref="S8">_xlfn.IFS(AND('Customer Info'!$C$16&lt;&gt;"Commercial / Industrial",'Customer Info'!$C$19&gt;=20),'Incentives Scenarios'!$D$22,AND('Customer Info'!$C$16&lt;&gt;"Commercial / Industrial",'Customer Info'!$C$19&lt;=19),$D$23,'Customer Info'!$C$16="Commercial / Industrial",'Incentives Scenarios'!$D$24)</f>
        <v>For each stall beyond EV Capable code requirement: $3000. 
For each stall required to be EV Capable at minimum: $2000.
A "dual port" EVSE that is supported by two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v>
      </c>
      <c r="T8" s="96"/>
      <c r="U8" s="308">
        <f>'Code Reqts'!$F$10</f>
        <v>4</v>
      </c>
      <c r="V8" s="298">
        <v>5</v>
      </c>
      <c r="W8" s="309">
        <f>IF(V8-U8&gt;0,V8-U8,0)</f>
        <v>1</v>
      </c>
      <c r="X8" s="310" cm="1">
        <f t="array" ref="X8">_xlfn.IFS(V5="affordable",3600*W8,V5="market rate",3000*W8,V5="-",IF(W8&lt;='Code Reqts'!V12,2000*W8,'Code Reqts'!V12*2000+('Incentives Scenarios'!W8-'Code Reqts'!V12)*3000),V5="Please select on the Customer Info tab whether this property is market rate or affordable housing","Please see Cell F5")</f>
        <v>3000</v>
      </c>
      <c r="Z8" s="376" t="s">
        <v>174</v>
      </c>
      <c r="AA8" s="378" t="str" cm="1">
        <f t="array" ref="AA8">_xlfn.IFS(AND('Customer Info'!$C$16&lt;&gt;"Commercial / Industrial",'Customer Info'!$C$19&gt;=20),'Incentives Scenarios'!$D$22,AND('Customer Info'!$C$16&lt;&gt;"Commercial / Industrial",'Customer Info'!$C$19&lt;=19),$D$23,'Customer Info'!$C$16="Commercial / Industrial",'Incentives Scenarios'!$D$24)</f>
        <v>For each stall beyond EV Capable code requirement: $3000. 
For each stall required to be EV Capable at minimum: $2000.
A "dual port" EVSE that is supported by two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v>
      </c>
      <c r="AB8" s="96"/>
      <c r="AC8" s="308">
        <f>'Code Reqts'!$F$10</f>
        <v>4</v>
      </c>
      <c r="AD8" s="298">
        <v>5</v>
      </c>
      <c r="AE8" s="309">
        <f>IF(AD8-AC8&gt;0,AD8-AC8,0)</f>
        <v>1</v>
      </c>
      <c r="AF8" s="310" cm="1">
        <f t="array" ref="AF8">_xlfn.IFS(AD5="affordable",3600*AE8,AD5="market rate",3000*AE8,AD5="-",IF(AE8&lt;='Code Reqts'!AD12,2000*AE8,'Code Reqts'!AD12*2000+('Incentives Scenarios'!AE8-'Code Reqts'!AD12)*3000),AD5="Please select on the Customer Info tab whether this property is market rate or affordable housing","Please see Cell F5")</f>
        <v>3000</v>
      </c>
      <c r="AH8" s="376" t="s">
        <v>174</v>
      </c>
      <c r="AI8" s="378" t="str" cm="1">
        <f t="array" ref="AI8">_xlfn.IFS(AND('Customer Info'!$C$16&lt;&gt;"Commercial / Industrial",'Customer Info'!$C$19&gt;=20),'Incentives Scenarios'!$D$22,AND('Customer Info'!$C$16&lt;&gt;"Commercial / Industrial",'Customer Info'!$C$19&lt;=19),$D$23,'Customer Info'!$C$16="Commercial / Industrial",'Incentives Scenarios'!$D$24)</f>
        <v>For each stall beyond EV Capable code requirement: $3000. 
For each stall required to be EV Capable at minimum: $2000.
A "dual port" EVSE that is supported by two 40-amp circuits counts as two EVSEs for this incentive. Where two or more EVSE are "circuit sharing," i.e., where all the ports all share a single 40-amp circuit, the first port qualifies for this EVSE incentive and the additional charger ports qualify for the "Additional Port" incentive in the row below. 
Reference Handbook section 7.1.1 or the Definitions tab for more details.</v>
      </c>
      <c r="AJ8" s="96"/>
      <c r="AK8" s="308">
        <f>'Code Reqts'!$F$10</f>
        <v>4</v>
      </c>
      <c r="AL8" s="298">
        <v>5</v>
      </c>
      <c r="AM8" s="309">
        <f>IF(AL8-AK8&gt;0,AL8-AK8,0)</f>
        <v>1</v>
      </c>
      <c r="AN8" s="310" cm="1">
        <f t="array" ref="AN8">_xlfn.IFS(AL5="affordable",3600*AM8,AL5="market rate",3000*AM8,AL5="-",IF(AM8&lt;='Code Reqts'!AL12,2000*AM8,'Code Reqts'!AL12*2000+('Incentives Scenarios'!AM8-'Code Reqts'!AL12)*3000),AL5="Please select on the Customer Info tab whether this property is market rate or affordable housing","Please see Cell F5")</f>
        <v>3000</v>
      </c>
    </row>
    <row r="9" spans="1:40" ht="118.5" thickTop="1" thickBot="1" x14ac:dyDescent="0.35">
      <c r="A9" s="81"/>
      <c r="B9" s="377"/>
      <c r="C9" s="377"/>
      <c r="D9" s="97" t="s">
        <v>175</v>
      </c>
      <c r="E9" s="308"/>
      <c r="F9" s="298"/>
      <c r="G9" s="309">
        <f>IF(F9-E9&gt;0,F9-E9,0)</f>
        <v>0</v>
      </c>
      <c r="H9" s="310">
        <f>IF(F5="Affordable",IF(G9&lt;=ROUNDUP(0.1*F4,0),G9*1200,(ROUNDUP(0.1*F4,0)*1200)+((G9-ROUNDUP(0.1*F4,0))*1200)),IF(G9&lt;=ROUNDUP(0.1*F4,0),G9*1000,(ROUNDUP(0.1*F4,0)*1000)+((G9-ROUNDUP(0.1*F4,0))*1000)))</f>
        <v>0</v>
      </c>
      <c r="J9" s="377"/>
      <c r="K9" s="377"/>
      <c r="L9" s="97" t="s">
        <v>175</v>
      </c>
      <c r="M9" s="308"/>
      <c r="N9" s="298"/>
      <c r="O9" s="309">
        <f>IF(N9-M9&gt;0,N9-M9,0)</f>
        <v>0</v>
      </c>
      <c r="P9" s="310">
        <f>IF(N5="Affordable",IF(O9&lt;=ROUNDUP(0.1*N4,0),O9*1200,(ROUNDUP(0.1*N4,0)*1200)+((O9-ROUNDUP(0.1*N4,0))*1200)),IF(O9&lt;=ROUNDUP(0.1*N4,0),O9*1000,(ROUNDUP(0.1*N4,0)*1000)+((O9-ROUNDUP(0.1*N4,0))*1000)))</f>
        <v>0</v>
      </c>
      <c r="R9" s="377"/>
      <c r="S9" s="377"/>
      <c r="T9" s="97" t="s">
        <v>175</v>
      </c>
      <c r="U9" s="308"/>
      <c r="V9" s="298"/>
      <c r="W9" s="309">
        <f>IF(V9-U9&gt;0,V9-U9,0)</f>
        <v>0</v>
      </c>
      <c r="X9" s="310">
        <f>IF(V5="Affordable",IF(W9&lt;=ROUNDUP(0.1*V4,0),W9*1200,(ROUNDUP(0.1*V4,0)*1200)+((W9-ROUNDUP(0.1*V4,0))*1200)),IF(W9&lt;=ROUNDUP(0.1*V4,0),W9*1000,(ROUNDUP(0.1*V4,0)*1000)+((W9-ROUNDUP(0.1*V4,0))*1000)))</f>
        <v>0</v>
      </c>
      <c r="Z9" s="377"/>
      <c r="AA9" s="377"/>
      <c r="AB9" s="97" t="s">
        <v>175</v>
      </c>
      <c r="AC9" s="308"/>
      <c r="AD9" s="298"/>
      <c r="AE9" s="309">
        <f>IF(AD9-AC9&gt;0,AD9-AC9,0)</f>
        <v>0</v>
      </c>
      <c r="AF9" s="310">
        <f>IF(AD5="Affordable",IF(AE9&lt;=ROUNDUP(0.1*AD4,0),AE9*1200,(ROUNDUP(0.1*AD4,0)*1200)+((AE9-ROUNDUP(0.1*AD4,0))*1200)),IF(AE9&lt;=ROUNDUP(0.1*AD4,0),AE9*1000,(ROUNDUP(0.1*AD4,0)*1000)+((AE9-ROUNDUP(0.1*AD4,0))*1000)))</f>
        <v>0</v>
      </c>
      <c r="AH9" s="377"/>
      <c r="AI9" s="377"/>
      <c r="AJ9" s="97" t="s">
        <v>175</v>
      </c>
      <c r="AK9" s="308"/>
      <c r="AL9" s="298"/>
      <c r="AM9" s="309">
        <f>IF(AL9-AK9&gt;0,AL9-AK9,0)</f>
        <v>0</v>
      </c>
      <c r="AN9" s="310">
        <f>IF(AL5="Affordable",IF(AM9&lt;=ROUNDUP(0.1*AL4,0),AM9*1200,(ROUNDUP(0.1*AL4,0)*1200)+((AM9-ROUNDUP(0.1*AL4,0))*1200)),IF(AM9&lt;=ROUNDUP(0.1*AL4,0),AM9*1000,(ROUNDUP(0.1*AL4,0)*1000)+((AM9-ROUNDUP(0.1*AL4,0))*1000)))</f>
        <v>0</v>
      </c>
    </row>
    <row r="10" spans="1:40" ht="118.5" customHeight="1" thickTop="1" thickBot="1" x14ac:dyDescent="0.35">
      <c r="A10" s="81"/>
      <c r="B10" s="98" t="s">
        <v>176</v>
      </c>
      <c r="C10" s="249" t="str" cm="1">
        <f t="array" ref="C10">_xlfn.IFS(AND('Customer Info'!$C$16&lt;&gt;"Commercial / Industrial",'Customer Info'!$C$19&gt;=20),'Incentives Scenarios'!$D$26,AND('Customer Info'!$C$16&lt;&gt;"Commercial / Industrial",'Customer Info'!$C$19&lt;=19),$D$27,'Customer Info'!$C$16="Commercial / Industrial",'Incentives Scenarios'!$D$28)</f>
        <v>$500 per additional port (up to 3) for which the EVSE and all additional ports are served by same 40-amp circuit. The first port receives the Level 2 EVSE incentive in the above row.
Ref. Handbook section 7.1.1 or the Definitions tab for more details.</v>
      </c>
      <c r="D10" s="96"/>
      <c r="E10" s="308">
        <v>0</v>
      </c>
      <c r="F10" s="298"/>
      <c r="G10" s="309">
        <f>IF(F10-E10&gt;0,F10-E10,0)</f>
        <v>0</v>
      </c>
      <c r="H10" s="310">
        <f>IF('Customer Info'!C18="affordable",600*G10,500*'Incentives Scenarios'!G10)</f>
        <v>0</v>
      </c>
      <c r="J10" s="98" t="s">
        <v>176</v>
      </c>
      <c r="K10" s="249" t="str" cm="1">
        <f t="array" ref="K10">_xlfn.IFS(AND('Customer Info'!$C$16&lt;&gt;"Commercial / Industrial",'Customer Info'!$C$19&gt;=20),'Incentives Scenarios'!$D$26,AND('Customer Info'!$C$16&lt;&gt;"Commercial / Industrial",'Customer Info'!$C$19&lt;=19),$D$27,'Customer Info'!$C$16="Commercial / Industrial",'Incentives Scenarios'!$D$28)</f>
        <v>$500 per additional port (up to 3) for which the EVSE and all additional ports are served by same 40-amp circuit. The first port receives the Level 2 EVSE incentive in the above row.
Ref. Handbook section 7.1.1 or the Definitions tab for more details.</v>
      </c>
      <c r="L10" s="96"/>
      <c r="M10" s="308">
        <v>0</v>
      </c>
      <c r="N10" s="298"/>
      <c r="O10" s="309">
        <f>IF(N10-M10&gt;0,N10-M10,0)</f>
        <v>0</v>
      </c>
      <c r="P10" s="310">
        <f>IF('Customer Info'!K18="affordable",600*O10,500*'Incentives Scenarios'!O10)</f>
        <v>0</v>
      </c>
      <c r="R10" s="98" t="s">
        <v>176</v>
      </c>
      <c r="S10" s="249" t="str" cm="1">
        <f t="array" ref="S10">_xlfn.IFS(AND('Customer Info'!$C$16&lt;&gt;"Commercial / Industrial",'Customer Info'!$C$19&gt;=20),'Incentives Scenarios'!$D$26,AND('Customer Info'!$C$16&lt;&gt;"Commercial / Industrial",'Customer Info'!$C$19&lt;=19),$D$27,'Customer Info'!$C$16="Commercial / Industrial",'Incentives Scenarios'!$D$28)</f>
        <v>$500 per additional port (up to 3) for which the EVSE and all additional ports are served by same 40-amp circuit. The first port receives the Level 2 EVSE incentive in the above row.
Ref. Handbook section 7.1.1 or the Definitions tab for more details.</v>
      </c>
      <c r="T10" s="96"/>
      <c r="U10" s="308">
        <v>0</v>
      </c>
      <c r="V10" s="298"/>
      <c r="W10" s="309">
        <f>IF(V10-U10&gt;0,V10-U10,0)</f>
        <v>0</v>
      </c>
      <c r="X10" s="310">
        <f>IF('Customer Info'!S18="affordable",600*W10,500*'Incentives Scenarios'!W10)</f>
        <v>0</v>
      </c>
      <c r="Z10" s="98" t="s">
        <v>176</v>
      </c>
      <c r="AA10" s="249" t="str" cm="1">
        <f t="array" ref="AA10">_xlfn.IFS(AND('Customer Info'!$C$16&lt;&gt;"Commercial / Industrial",'Customer Info'!$C$19&gt;=20),'Incentives Scenarios'!$D$26,AND('Customer Info'!$C$16&lt;&gt;"Commercial / Industrial",'Customer Info'!$C$19&lt;=19),$D$27,'Customer Info'!$C$16="Commercial / Industrial",'Incentives Scenarios'!$D$28)</f>
        <v>$500 per additional port (up to 3) for which the EVSE and all additional ports are served by same 40-amp circuit. The first port receives the Level 2 EVSE incentive in the above row.
Ref. Handbook section 7.1.1 or the Definitions tab for more details.</v>
      </c>
      <c r="AB10" s="96"/>
      <c r="AC10" s="308">
        <v>0</v>
      </c>
      <c r="AD10" s="298"/>
      <c r="AE10" s="309">
        <f>IF(AD10-AC10&gt;0,AD10-AC10,0)</f>
        <v>0</v>
      </c>
      <c r="AF10" s="310">
        <f>IF('Customer Info'!AA18="affordable",600*AE10,500*'Incentives Scenarios'!AE10)</f>
        <v>0</v>
      </c>
      <c r="AH10" s="98" t="s">
        <v>176</v>
      </c>
      <c r="AI10" s="249" t="str" cm="1">
        <f t="array" ref="AI10">_xlfn.IFS(AND('Customer Info'!$C$16&lt;&gt;"Commercial / Industrial",'Customer Info'!$C$19&gt;=20),'Incentives Scenarios'!$D$26,AND('Customer Info'!$C$16&lt;&gt;"Commercial / Industrial",'Customer Info'!$C$19&lt;=19),$D$27,'Customer Info'!$C$16="Commercial / Industrial",'Incentives Scenarios'!$D$28)</f>
        <v>$500 per additional port (up to 3) for which the EVSE and all additional ports are served by same 40-amp circuit. The first port receives the Level 2 EVSE incentive in the above row.
Ref. Handbook section 7.1.1 or the Definitions tab for more details.</v>
      </c>
      <c r="AJ10" s="96"/>
      <c r="AK10" s="308">
        <v>0</v>
      </c>
      <c r="AL10" s="298"/>
      <c r="AM10" s="309">
        <f>IF(AL10-AK10&gt;0,AL10-AK10,0)</f>
        <v>0</v>
      </c>
      <c r="AN10" s="310">
        <f>IF('Customer Info'!AI18="affordable",600*AM10,500*'Incentives Scenarios'!AM10)</f>
        <v>0</v>
      </c>
    </row>
    <row r="11" spans="1:40" ht="275.25" customHeight="1" thickTop="1" thickBot="1" x14ac:dyDescent="0.35">
      <c r="A11" s="83"/>
      <c r="B11" s="98" t="s">
        <v>177</v>
      </c>
      <c r="C11" s="249" t="str" cm="1">
        <f t="array" ref="C11">_xlfn.IFS(AND('Customer Info'!$C$16&lt;&gt;"Commercial / Industrial",'Customer Info'!$C$19&gt;=20),'Incentives Scenarios'!$D$30,AND('Customer Info'!$C$16&lt;&gt;"Commercial / Industrial",'Customer Info'!$C$19&lt;=19),$D$31,'Customer Info'!$C$16="Commercial / Industrial",'Incentives Scenarios'!$D$32)</f>
        <v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Reference Handbook section 7.1.2a or the Definitions tab for more details. </v>
      </c>
      <c r="D11" s="99" t="s">
        <v>178</v>
      </c>
      <c r="E11" s="308">
        <f>'Code Reqts'!$F$11</f>
        <v>0</v>
      </c>
      <c r="F11" s="298">
        <v>15</v>
      </c>
      <c r="G11" s="309">
        <f>IF(F11-E11&gt;0,F11-E11,0)</f>
        <v>15</v>
      </c>
      <c r="H11" s="310">
        <f>IF(F5="affordable",1200*G11,1000*G11)</f>
        <v>15000</v>
      </c>
      <c r="J11" s="98" t="s">
        <v>177</v>
      </c>
      <c r="K11" s="249" t="str" cm="1">
        <f t="array" ref="K11">_xlfn.IFS(AND('Customer Info'!$C$16&lt;&gt;"Commercial / Industrial",'Customer Info'!$C$19&gt;=20),'Incentives Scenarios'!$D$30,AND('Customer Info'!$C$16&lt;&gt;"Commercial / Industrial",'Customer Info'!$C$19&lt;=19),$D$31,'Customer Info'!$C$16="Commercial / Industrial",'Incentives Scenarios'!$D$32)</f>
        <v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Reference Handbook section 7.1.2a or the Definitions tab for more details. </v>
      </c>
      <c r="L11" s="99" t="s">
        <v>178</v>
      </c>
      <c r="M11" s="308">
        <f>'Code Reqts'!$F$11</f>
        <v>0</v>
      </c>
      <c r="N11" s="298">
        <v>20</v>
      </c>
      <c r="O11" s="309">
        <f>IF(N11-M11&gt;0,N11-M11,0)</f>
        <v>20</v>
      </c>
      <c r="P11" s="310">
        <f>IF(N5="affordable",1200*O11,1000*O11)</f>
        <v>20000</v>
      </c>
      <c r="R11" s="98" t="s">
        <v>177</v>
      </c>
      <c r="S11" s="249" t="str" cm="1">
        <f t="array" ref="S11">_xlfn.IFS(AND('Customer Info'!$C$16&lt;&gt;"Commercial / Industrial",'Customer Info'!$C$19&gt;=20),'Incentives Scenarios'!$D$30,AND('Customer Info'!$C$16&lt;&gt;"Commercial / Industrial",'Customer Info'!$C$19&lt;=19),$D$31,'Customer Info'!$C$16="Commercial / Industrial",'Incentives Scenarios'!$D$32)</f>
        <v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Reference Handbook section 7.1.2a or the Definitions tab for more details. </v>
      </c>
      <c r="T11" s="99" t="s">
        <v>178</v>
      </c>
      <c r="U11" s="308">
        <f>'Code Reqts'!$F$11</f>
        <v>0</v>
      </c>
      <c r="V11" s="298">
        <v>20</v>
      </c>
      <c r="W11" s="309">
        <f>IF(V11-U11&gt;0,V11-U11,0)</f>
        <v>20</v>
      </c>
      <c r="X11" s="310">
        <f>IF(V5="affordable",1200*W11,1000*W11)</f>
        <v>20000</v>
      </c>
      <c r="Z11" s="98" t="s">
        <v>177</v>
      </c>
      <c r="AA11" s="249" t="str" cm="1">
        <f t="array" ref="AA11">_xlfn.IFS(AND('Customer Info'!$C$16&lt;&gt;"Commercial / Industrial",'Customer Info'!$C$19&gt;=20),'Incentives Scenarios'!$D$30,AND('Customer Info'!$C$16&lt;&gt;"Commercial / Industrial",'Customer Info'!$C$19&lt;=19),$D$31,'Customer Info'!$C$16="Commercial / Industrial",'Incentives Scenarios'!$D$32)</f>
        <v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Reference Handbook section 7.1.2a or the Definitions tab for more details. </v>
      </c>
      <c r="AB11" s="99" t="s">
        <v>178</v>
      </c>
      <c r="AC11" s="308">
        <f>'Code Reqts'!$F$11</f>
        <v>0</v>
      </c>
      <c r="AD11" s="298">
        <v>20</v>
      </c>
      <c r="AE11" s="309">
        <f>IF(AD11-AC11&gt;0,AD11-AC11,0)</f>
        <v>20</v>
      </c>
      <c r="AF11" s="310">
        <f>IF(AD5="affordable",1200*AE11,1000*AE11)</f>
        <v>20000</v>
      </c>
      <c r="AH11" s="98" t="s">
        <v>177</v>
      </c>
      <c r="AI11" s="249" t="str" cm="1">
        <f t="array" ref="AI11">_xlfn.IFS(AND('Customer Info'!$C$16&lt;&gt;"Commercial / Industrial",'Customer Info'!$C$19&gt;=20),'Incentives Scenarios'!$D$30,AND('Customer Info'!$C$16&lt;&gt;"Commercial / Industrial",'Customer Info'!$C$19&lt;=19),$D$31,'Customer Info'!$C$16="Commercial / Industrial",'Incentives Scenarios'!$D$32)</f>
        <v xml:space="preserve">$1,000 per "Upgradeable" Outlet at any vehicle stall beyond the stalls where EVSE or Outlets are required by code; "Upgradeable" Outlet includes a dedicated 20A branch circuit, conduit sized for future 40A wiring, and space in the electrical panel sized for a future 40A breaker.
AND/OR
$1,000 per Level 2 EV-Ready infrastructure, including 40A branch circuit and outlets (or J-box) for vehicle stalls where EVSE or Outlets are required by code. 
Reference Handbook section 7.1.2a or the Definitions tab for more details. </v>
      </c>
      <c r="AJ11" s="99" t="s">
        <v>178</v>
      </c>
      <c r="AK11" s="308">
        <f>'Code Reqts'!$F$11</f>
        <v>0</v>
      </c>
      <c r="AL11" s="298">
        <v>20</v>
      </c>
      <c r="AM11" s="309">
        <f>IF(AL11-AK11&gt;0,AL11-AK11,0)</f>
        <v>20</v>
      </c>
      <c r="AN11" s="310">
        <f>IF(AL5="affordable",1200*AM11,1000*AM11)</f>
        <v>20000</v>
      </c>
    </row>
    <row r="12" spans="1:40" ht="150" customHeight="1" thickTop="1" thickBot="1" x14ac:dyDescent="0.4">
      <c r="A12" s="83"/>
      <c r="B12" s="100" t="s">
        <v>179</v>
      </c>
      <c r="C12" s="249" t="str" cm="1">
        <f t="array" ref="C12">_xlfn.IFS(AND('Customer Info'!$C$16&lt;&gt;"Commercial / Industrial",'Customer Info'!$C$19&gt;=20),'Incentives Scenarios'!$D$34,AND('Customer Info'!$C$16&lt;&gt;"Commercial / Industrial",'Customer Info'!$C$19&lt;=19),$D$35,'Customer Info'!$C$16="Commercial / Industrial",'Incentives Scenarios'!D36)</f>
        <v xml:space="preserve">$250 to install conduit for Future 40A EV Branch Circuits per vehicle stall beyond the stalls where EVSE or Outlets are required by code. Affordable housing receives $300/ vehicle stall (above code minimum).
Reference section 7.1.2b or the Definitions tab for more details. </v>
      </c>
      <c r="D12" s="101" t="s">
        <v>180</v>
      </c>
      <c r="E12" s="308">
        <f>'Code Reqts'!$F$12</f>
        <v>13</v>
      </c>
      <c r="F12" s="298">
        <v>5</v>
      </c>
      <c r="G12" s="309">
        <f>IF(F12-E12&gt;0,F12-E12,0)</f>
        <v>0</v>
      </c>
      <c r="H12" s="311">
        <f>IF('Customer Info'!C18="affordable",300*G12,250*'Incentives Scenarios'!G12)</f>
        <v>0</v>
      </c>
      <c r="J12" s="100" t="s">
        <v>179</v>
      </c>
      <c r="K12" s="249" cm="1">
        <f t="array" ref="K12">_xlfn.IFS(AND('Customer Info'!$C$16&lt;&gt;"Commercial / Industrial",'Customer Info'!$C$19&gt;=20),'Incentives Scenarios'!$D$34,AND('Customer Info'!$C$16&lt;&gt;"Commercial / Industrial",'Customer Info'!$C$19&lt;=19),$D$35,'Customer Info'!$C$16="Commercial / Industrial",'Incentives Scenarios'!L36)</f>
        <v>0</v>
      </c>
      <c r="L12" s="101" t="s">
        <v>180</v>
      </c>
      <c r="M12" s="308">
        <f>'Code Reqts'!$F$12</f>
        <v>13</v>
      </c>
      <c r="N12" s="298">
        <v>6</v>
      </c>
      <c r="O12" s="309">
        <f>IF(N12-M12&gt;0,N12-M12,0)</f>
        <v>0</v>
      </c>
      <c r="P12" s="311">
        <f>IF('Customer Info'!K18="affordable",300*O12,250*'Incentives Scenarios'!O12)</f>
        <v>0</v>
      </c>
      <c r="R12" s="100" t="s">
        <v>179</v>
      </c>
      <c r="S12" s="249" cm="1">
        <f t="array" ref="S12">_xlfn.IFS(AND('Customer Info'!$C$16&lt;&gt;"Commercial / Industrial",'Customer Info'!$C$19&gt;=20),'Incentives Scenarios'!$D$34,AND('Customer Info'!$C$16&lt;&gt;"Commercial / Industrial",'Customer Info'!$C$19&lt;=19),$D$35,'Customer Info'!$C$16="Commercial / Industrial",'Incentives Scenarios'!T36)</f>
        <v>0</v>
      </c>
      <c r="T12" s="101" t="s">
        <v>180</v>
      </c>
      <c r="U12" s="308">
        <f>'Code Reqts'!$F$12</f>
        <v>13</v>
      </c>
      <c r="V12" s="298">
        <v>5</v>
      </c>
      <c r="W12" s="309">
        <f>IF(V12-U12&gt;0,V12-U12,0)</f>
        <v>0</v>
      </c>
      <c r="X12" s="311">
        <f>IF('Customer Info'!S18="affordable",300*W12,250*'Incentives Scenarios'!W12)</f>
        <v>0</v>
      </c>
      <c r="Z12" s="100" t="s">
        <v>179</v>
      </c>
      <c r="AA12" s="249" cm="1">
        <f t="array" ref="AA12">_xlfn.IFS(AND('Customer Info'!$C$16&lt;&gt;"Commercial / Industrial",'Customer Info'!$C$19&gt;=20),'Incentives Scenarios'!$D$34,AND('Customer Info'!$C$16&lt;&gt;"Commercial / Industrial",'Customer Info'!$C$19&lt;=19),$D$35,'Customer Info'!$C$16="Commercial / Industrial",'Incentives Scenarios'!AB36)</f>
        <v>0</v>
      </c>
      <c r="AB12" s="101" t="s">
        <v>180</v>
      </c>
      <c r="AC12" s="308">
        <f>'Code Reqts'!$F$12</f>
        <v>13</v>
      </c>
      <c r="AD12" s="298">
        <v>5</v>
      </c>
      <c r="AE12" s="309">
        <f>IF(AD12-AC12&gt;0,AD12-AC12,0)</f>
        <v>0</v>
      </c>
      <c r="AF12" s="311">
        <f>IF('Customer Info'!AA18="affordable",300*AE12,250*'Incentives Scenarios'!AE12)</f>
        <v>0</v>
      </c>
      <c r="AH12" s="100" t="s">
        <v>179</v>
      </c>
      <c r="AI12" s="249" cm="1">
        <f t="array" ref="AI12">_xlfn.IFS(AND('Customer Info'!$C$16&lt;&gt;"Commercial / Industrial",'Customer Info'!$C$19&gt;=20),'Incentives Scenarios'!$D$34,AND('Customer Info'!$C$16&lt;&gt;"Commercial / Industrial",'Customer Info'!$C$19&lt;=19),$D$35,'Customer Info'!$C$16="Commercial / Industrial",'Incentives Scenarios'!AJ36)</f>
        <v>0</v>
      </c>
      <c r="AJ12" s="101" t="s">
        <v>180</v>
      </c>
      <c r="AK12" s="308">
        <f>'Code Reqts'!$F$12</f>
        <v>13</v>
      </c>
      <c r="AL12" s="298">
        <v>5</v>
      </c>
      <c r="AM12" s="309">
        <f>IF(AL12-AK12&gt;0,AL12-AK12,0)</f>
        <v>0</v>
      </c>
      <c r="AN12" s="311">
        <f>IF('Customer Info'!AI18="affordable",300*AM12,250*'Incentives Scenarios'!AM12)</f>
        <v>0</v>
      </c>
    </row>
    <row r="13" spans="1:40" ht="57" customHeight="1" thickTop="1" thickBot="1" x14ac:dyDescent="0.4">
      <c r="B13" s="102"/>
      <c r="C13" s="102"/>
      <c r="E13" s="100" t="s">
        <v>181</v>
      </c>
      <c r="F13" s="100" t="s">
        <v>182</v>
      </c>
      <c r="G13" s="100" t="s">
        <v>183</v>
      </c>
      <c r="H13" s="94" t="s">
        <v>184</v>
      </c>
      <c r="J13" s="102"/>
      <c r="K13" s="102"/>
      <c r="M13" s="100" t="s">
        <v>181</v>
      </c>
      <c r="N13" s="100" t="s">
        <v>182</v>
      </c>
      <c r="O13" s="100" t="s">
        <v>183</v>
      </c>
      <c r="P13" s="94" t="s">
        <v>184</v>
      </c>
      <c r="R13" s="102"/>
      <c r="S13" s="102"/>
      <c r="U13" s="313" t="s">
        <v>181</v>
      </c>
      <c r="V13" s="100" t="s">
        <v>182</v>
      </c>
      <c r="W13" s="313" t="s">
        <v>183</v>
      </c>
      <c r="X13" s="310" t="s">
        <v>184</v>
      </c>
      <c r="Z13" s="102"/>
      <c r="AA13" s="102"/>
      <c r="AC13" s="313" t="s">
        <v>181</v>
      </c>
      <c r="AD13" s="100" t="s">
        <v>182</v>
      </c>
      <c r="AE13" s="313" t="s">
        <v>183</v>
      </c>
      <c r="AF13" s="310" t="s">
        <v>184</v>
      </c>
      <c r="AH13" s="102"/>
      <c r="AI13" s="102"/>
      <c r="AJ13" s="102"/>
      <c r="AK13" s="313"/>
      <c r="AL13" s="100"/>
      <c r="AM13" s="316"/>
      <c r="AN13" s="317"/>
    </row>
    <row r="14" spans="1:40" ht="84" customHeight="1" thickTop="1" thickBot="1" x14ac:dyDescent="0.4">
      <c r="B14" s="102"/>
      <c r="C14" s="102"/>
      <c r="D14" s="100"/>
      <c r="E14" s="312">
        <f>SUM(E9:E12)</f>
        <v>13</v>
      </c>
      <c r="F14" s="307">
        <f>IF(SUM(F8:F12)&gt;E14,SUM(F8:F12),"Total Stalls is less than Code Minimum")</f>
        <v>40</v>
      </c>
      <c r="G14" s="185">
        <f>IF('Customer Info'!C16="Residential",IF(SUM(G8:G12)=G8,G8,IF(SUM(G8:G12)=G11,G11,IF(SUM(G8:G12)=G12,G12,IF(SUM(G8:G12)&gt;=('Code Reqts'!$F$5-'Code Reqts'!$F$10-'Code Reqts'!$F$11-'Code Reqts'!$F$12),"Total Stalls Incentivized + Code's EV-Ready Stalls Is Too High",SUM(G8:G12))))),IF(SUM(G8:G12)=G8,G8,IF(SUM(G8:G12)=G11,G11,IF(SUM(G8:G12)=G12,G12,IF(SUM(G8:G12)&gt;=('Code Reqts'!$F$5-'Code Reqts'!$F$10-'Code Reqts'!$F$12),"Total Stalls Incentivized + Code's EV-Ready Stalls Is Too High",SUM(G8:G12))))))</f>
        <v>31</v>
      </c>
      <c r="H14" s="103">
        <f>IF(F5="Affordable",IF(SUM(H8:H12)&gt;120000,"Incentive Amount Cannot Exceed $120,000",MIN(SUM(H8:H12),120000)),IF(SUM(H8:H12)&gt;100000,"Incentive Amount Cannot Exceed $100,000",MIN(SUM(H8:H12),100000)))</f>
        <v>50000</v>
      </c>
      <c r="J14" s="102"/>
      <c r="K14" s="102"/>
      <c r="L14" s="100"/>
      <c r="M14" s="306">
        <f>SUM(M9:M12)</f>
        <v>13</v>
      </c>
      <c r="N14" s="307">
        <f>IF(SUM(N8:N12)&gt;M14,SUM(N8:N12),"Total Stalls is less than Code Minimum")</f>
        <v>31</v>
      </c>
      <c r="O14" s="185">
        <f>IF('Customer Info'!K16="Residential",IF(SUM(O8:O12)=O8,O8,IF(SUM(O8:O12)=O11,O11,IF(SUM(O8:O12)=O12,O12,IF(SUM(O8:O12)&gt;=('Code Reqts'!$F$5-'Code Reqts'!$F$10-'Code Reqts'!$F$11-'Code Reqts'!$F$12),"Total Stalls Incentivized + Code's EV-Ready Stalls Is Too High",SUM(O8:O12))))),IF(SUM(O8:O12)=O8,O8,IF(SUM(O8:O12)=O11,O11,IF(SUM(O8:O12)=O12,O12,IF(SUM(O8:O12)&gt;=('Code Reqts'!$F$5-'Code Reqts'!$F$10-'Code Reqts'!$F$12),"Total Stalls Incentivized + Code's EV-Ready Stalls Is Too High",SUM(O8:O12))))))</f>
        <v>21</v>
      </c>
      <c r="P14" s="103">
        <f>IF(N5="Affordable",IF(SUM(P8:P12)&gt;120000,"Incentive Amount Cannot Exceed $120,000",MIN(SUM(P8:P12),120000)),IF(SUM(P8:P12)&gt;100000,"Incentive Amount Cannot Exceed $100,000",MIN(SUM(P8:P12),100000)))</f>
        <v>23000</v>
      </c>
      <c r="R14" s="102"/>
      <c r="S14" s="102"/>
      <c r="T14" s="100"/>
      <c r="U14" s="312">
        <f>SUM(U9:U12)</f>
        <v>13</v>
      </c>
      <c r="V14" s="307">
        <f>IF(SUM(V8:V12)&gt;U14,SUM(V8:V12),"Total Stalls is less than Code Minimum")</f>
        <v>30</v>
      </c>
      <c r="W14" s="314">
        <f>IF('Customer Info'!S16="Residential",IF(SUM(W8:W12)=W8,W8,IF(SUM(W8:W12)=W11,W11,IF(SUM(W8:W12)=W12,W12,IF(SUM(W8:W12)&gt;=('Code Reqts'!$F$5-'Code Reqts'!$F$10-'Code Reqts'!$F$11-'Code Reqts'!$F$12),"Total Stalls Incentivized + Code's EV-Ready Stalls Is Too High",SUM(W8:W12))))),IF(SUM(W8:W12)=W8,W8,IF(SUM(W8:W12)=W11,W11,IF(SUM(W8:W12)=W12,W12,IF(SUM(W8:W12)&gt;=('Code Reqts'!$F$5-'Code Reqts'!$F$10-'Code Reqts'!$F$12),"Total Stalls Incentivized + Code's EV-Ready Stalls Is Too High",SUM(W8:W12))))))</f>
        <v>21</v>
      </c>
      <c r="X14" s="315">
        <f>IF(V5="Affordable",IF(SUM(X8:X12)&gt;120000,"Incentive Amount Cannot Exceed $120,000",MIN(SUM(X8:X12),120000)),IF(SUM(X8:X12)&gt;100000,"Incentive Amount Cannot Exceed $100,000",MIN(SUM(X8:X12),100000)))</f>
        <v>23000</v>
      </c>
      <c r="Z14" s="102"/>
      <c r="AA14" s="102"/>
      <c r="AB14" s="100"/>
      <c r="AC14" s="312">
        <f>SUM(AC9:AC12)</f>
        <v>13</v>
      </c>
      <c r="AD14" s="307">
        <f>IF(SUM(AD8:AD12)&gt;AC14,SUM(AD8:AD12),"Total Stalls is less than Code Minimum")</f>
        <v>30</v>
      </c>
      <c r="AE14" s="314">
        <f>IF('Customer Info'!AA16="Residential",IF(SUM(AE8:AE12)=AE8,AE8,IF(SUM(AE8:AE12)=AE11,AE11,IF(SUM(AE8:AE12)=AE12,AE12,IF(SUM(AE8:AE12)&gt;=('Code Reqts'!$F$5-'Code Reqts'!$F$10-'Code Reqts'!$F$11-'Code Reqts'!$F$12),"Total Stalls Incentivized + Code's EV-Ready Stalls Is Too High",SUM(AE8:AE12))))),IF(SUM(AE8:AE12)=AE8,AE8,IF(SUM(AE8:AE12)=AE11,AE11,IF(SUM(AE8:AE12)=AE12,AE12,IF(SUM(AE8:AE12)&gt;=('Code Reqts'!$F$5-'Code Reqts'!$F$10-'Code Reqts'!$F$12),"Total Stalls Incentivized + Code's EV-Ready Stalls Is Too High",SUM(AE8:AE12))))))</f>
        <v>21</v>
      </c>
      <c r="AF14" s="315">
        <f>IF(AD5="Affordable",IF(SUM(AF8:AF12)&gt;120000,"Incentive Amount Cannot Exceed $120,000",MIN(SUM(AF8:AF12),120000)),IF(SUM(AF8:AF12)&gt;100000,"Incentive Amount Cannot Exceed $100,000",MIN(SUM(AF8:AF12),100000)))</f>
        <v>23000</v>
      </c>
      <c r="AH14" s="102"/>
      <c r="AI14" s="102"/>
      <c r="AJ14" s="100" t="s">
        <v>183</v>
      </c>
      <c r="AK14" s="312">
        <f>SUM(AK8:AK12)</f>
        <v>17</v>
      </c>
      <c r="AL14" s="307">
        <f>IF(SUM(AL8:AL12)&gt;AK14,SUM(AL8:AL12),"Total Stalls is less than Code Minimum")</f>
        <v>30</v>
      </c>
      <c r="AM14" s="314">
        <f>IF('Customer Info'!AI16="Residential",IF(SUM(AM8:AM12)=AM8,AM8,IF(SUM(AM8:AM12)=AM11,AM11,IF(SUM(AM8:AM12)=AM12,AM12,IF(SUM(AM8:AM12)&gt;=('Code Reqts'!$F$5-'Code Reqts'!$F$10-'Code Reqts'!$F$11-'Code Reqts'!$F$12),"Total Stalls Incentivized + Code's EV-Ready Stalls Is Too High",SUM(AM8:AM12))))),IF(SUM(AM8:AM12)=AM8,AM8,IF(SUM(AM8:AM12)=AM11,AM11,IF(SUM(AM8:AM12)=AM12,AM12,IF(SUM(AM8:AM12)&gt;=('Code Reqts'!$F$5-'Code Reqts'!$F$10-'Code Reqts'!$F$12),"Total Stalls Incentivized + Code's EV-Ready Stalls Is Too High",SUM(AM8:AM12))))))</f>
        <v>21</v>
      </c>
      <c r="AN14" s="315">
        <f>IF(AL5="Affordable",IF(SUM(AN8:AN12)&gt;120000,"Incentive Amount Cannot Exceed $120,000",MIN(SUM(AN8:AN12),120000)),IF(SUM(AN8:AN12)&gt;100000,"Incentive Amount Cannot Exceed $100,000",MIN(SUM(AN8:AN12),100000)))</f>
        <v>23000</v>
      </c>
    </row>
    <row r="15" spans="1:40" ht="21" thickTop="1" thickBot="1" x14ac:dyDescent="0.35">
      <c r="A15" s="83"/>
      <c r="B15" s="104"/>
      <c r="C15" s="105"/>
      <c r="D15" s="185"/>
      <c r="E15" s="266"/>
      <c r="F15" s="106"/>
      <c r="I15" s="104"/>
      <c r="J15" s="104"/>
      <c r="K15" s="105"/>
      <c r="L15" s="185"/>
      <c r="M15" s="266"/>
      <c r="N15" s="106"/>
      <c r="Q15" s="104"/>
      <c r="R15" s="104"/>
      <c r="S15" s="105"/>
      <c r="T15" s="185"/>
      <c r="U15" s="266"/>
      <c r="V15" s="106"/>
      <c r="Y15" s="104"/>
      <c r="Z15" s="104"/>
      <c r="AA15" s="105"/>
      <c r="AB15" s="185"/>
      <c r="AC15" s="266"/>
      <c r="AD15" s="106"/>
      <c r="AG15" s="104"/>
      <c r="AH15" s="104"/>
      <c r="AI15" s="105"/>
      <c r="AJ15" s="185"/>
      <c r="AK15" s="266"/>
      <c r="AL15" s="106"/>
    </row>
    <row r="16" spans="1:40" ht="80.25" customHeight="1" thickTop="1" x14ac:dyDescent="0.35">
      <c r="A16" s="83"/>
      <c r="B16" s="367" t="s">
        <v>185</v>
      </c>
      <c r="C16" s="368"/>
      <c r="D16" s="368"/>
      <c r="E16" s="368"/>
      <c r="F16" s="368"/>
      <c r="J16" s="367" t="s">
        <v>185</v>
      </c>
      <c r="K16" s="368"/>
      <c r="L16" s="368"/>
      <c r="M16" s="368"/>
      <c r="N16" s="368"/>
      <c r="R16" s="367" t="s">
        <v>185</v>
      </c>
      <c r="S16" s="368"/>
      <c r="T16" s="368"/>
      <c r="U16" s="368"/>
      <c r="V16" s="368"/>
      <c r="Z16" s="367" t="s">
        <v>185</v>
      </c>
      <c r="AA16" s="368"/>
      <c r="AB16" s="368"/>
      <c r="AC16" s="368"/>
      <c r="AD16" s="368"/>
      <c r="AH16" s="367" t="s">
        <v>185</v>
      </c>
      <c r="AI16" s="368"/>
      <c r="AJ16" s="368"/>
      <c r="AK16" s="368"/>
      <c r="AL16" s="368"/>
    </row>
    <row r="17" spans="2:4" ht="66" customHeight="1" x14ac:dyDescent="0.3">
      <c r="B17" s="83"/>
    </row>
    <row r="21" spans="2:4" x14ac:dyDescent="0.3">
      <c r="B21" s="82"/>
      <c r="C21" s="82"/>
      <c r="D21" s="82"/>
    </row>
    <row r="22" spans="2:4" ht="85.5" customHeight="1" x14ac:dyDescent="0.35">
      <c r="B22" s="251" t="s">
        <v>174</v>
      </c>
      <c r="C22" s="257" t="s">
        <v>186</v>
      </c>
      <c r="D22" s="252" t="s">
        <v>187</v>
      </c>
    </row>
    <row r="23" spans="2:4" ht="253.5" x14ac:dyDescent="0.35">
      <c r="B23" s="253" t="s">
        <v>174</v>
      </c>
      <c r="C23" s="257" t="s">
        <v>188</v>
      </c>
      <c r="D23" s="252" t="s">
        <v>189</v>
      </c>
    </row>
    <row r="24" spans="2:4" ht="292.5" x14ac:dyDescent="0.35">
      <c r="B24" s="253" t="s">
        <v>174</v>
      </c>
      <c r="C24" s="257" t="s">
        <v>126</v>
      </c>
      <c r="D24" s="252" t="s">
        <v>190</v>
      </c>
    </row>
    <row r="25" spans="2:4" x14ac:dyDescent="0.3">
      <c r="B25" s="82"/>
      <c r="C25" s="258"/>
      <c r="D25" s="82"/>
    </row>
    <row r="26" spans="2:4" ht="156" x14ac:dyDescent="0.35">
      <c r="B26" s="253" t="s">
        <v>176</v>
      </c>
      <c r="C26" s="257" t="s">
        <v>186</v>
      </c>
      <c r="D26" s="254" t="s">
        <v>191</v>
      </c>
    </row>
    <row r="27" spans="2:4" ht="156" x14ac:dyDescent="0.35">
      <c r="B27" s="253" t="s">
        <v>176</v>
      </c>
      <c r="C27" s="257" t="s">
        <v>188</v>
      </c>
      <c r="D27" s="254" t="s">
        <v>191</v>
      </c>
    </row>
    <row r="28" spans="2:4" ht="136.5" x14ac:dyDescent="0.35">
      <c r="B28" s="253" t="s">
        <v>176</v>
      </c>
      <c r="C28" s="257" t="s">
        <v>126</v>
      </c>
      <c r="D28" s="254" t="s">
        <v>192</v>
      </c>
    </row>
    <row r="29" spans="2:4" x14ac:dyDescent="0.3">
      <c r="B29" s="82"/>
      <c r="C29" s="258"/>
      <c r="D29" s="82"/>
    </row>
    <row r="30" spans="2:4" ht="273" x14ac:dyDescent="0.35">
      <c r="B30" s="253" t="s">
        <v>177</v>
      </c>
      <c r="C30" s="257" t="s">
        <v>186</v>
      </c>
      <c r="D30" s="254" t="s">
        <v>193</v>
      </c>
    </row>
    <row r="31" spans="2:4" ht="273" x14ac:dyDescent="0.35">
      <c r="B31" s="253" t="s">
        <v>177</v>
      </c>
      <c r="C31" s="257" t="s">
        <v>188</v>
      </c>
      <c r="D31" s="254" t="s">
        <v>193</v>
      </c>
    </row>
    <row r="32" spans="2:4" ht="292.5" x14ac:dyDescent="0.35">
      <c r="B32" s="253" t="s">
        <v>177</v>
      </c>
      <c r="C32" s="257" t="s">
        <v>126</v>
      </c>
      <c r="D32" s="254" t="s">
        <v>194</v>
      </c>
    </row>
    <row r="33" spans="2:4" x14ac:dyDescent="0.3">
      <c r="B33" s="82"/>
      <c r="C33" s="258"/>
      <c r="D33" s="82"/>
    </row>
    <row r="34" spans="2:4" ht="156" x14ac:dyDescent="0.35">
      <c r="B34" s="255" t="s">
        <v>179</v>
      </c>
      <c r="C34" s="257" t="s">
        <v>186</v>
      </c>
      <c r="D34" s="256" t="s">
        <v>195</v>
      </c>
    </row>
    <row r="35" spans="2:4" ht="156" x14ac:dyDescent="0.35">
      <c r="B35" s="255" t="s">
        <v>179</v>
      </c>
      <c r="C35" s="257" t="s">
        <v>188</v>
      </c>
      <c r="D35" s="256" t="s">
        <v>196</v>
      </c>
    </row>
    <row r="36" spans="2:4" ht="136.5" x14ac:dyDescent="0.35">
      <c r="B36" s="255" t="s">
        <v>179</v>
      </c>
      <c r="C36" s="257" t="s">
        <v>126</v>
      </c>
      <c r="D36" s="256" t="s">
        <v>197</v>
      </c>
    </row>
  </sheetData>
  <sheetProtection algorithmName="SHA-512" hashValue="FlinWVmPZWWsOf0xQP4rJzC7woWIZcLgW2Xr+0myyAzyC0yX+Dsmqma1aFgzHyINnPbghZhi+9EPCRNFOIPLYg==" saltValue="QWO/ucluuNIEgGjU1XJJ8Q==" spinCount="100000" sheet="1" objects="1" scenarios="1"/>
  <protectedRanges>
    <protectedRange algorithmName="SHA-512" hashValue="elOqoWj96hADAvx9FMTcY8n3/75201AdDcF1ZLFjp475MDocJwiKd/CY8Vo/uqksTV52hkFcA5OnAhiNN5ssQA==" saltValue="N4ApwlegyJAuwtoYtyLFUg==" spinCount="100000" sqref="G8:G12 O8:O12 W8:W12 AE8:AE12 AM8:AM12" name="Quanity"/>
  </protectedRanges>
  <mergeCells count="41">
    <mergeCell ref="AH16:AL16"/>
    <mergeCell ref="AH2:AL3"/>
    <mergeCell ref="AJ4:AK4"/>
    <mergeCell ref="AH5:AI5"/>
    <mergeCell ref="AJ5:AK5"/>
    <mergeCell ref="AH6:AL6"/>
    <mergeCell ref="AH8:AH9"/>
    <mergeCell ref="AI8:AI9"/>
    <mergeCell ref="AH4:AI4"/>
    <mergeCell ref="Z16:AD16"/>
    <mergeCell ref="J2:N3"/>
    <mergeCell ref="R2:V3"/>
    <mergeCell ref="Z2:AD3"/>
    <mergeCell ref="AB4:AC4"/>
    <mergeCell ref="Z5:AA5"/>
    <mergeCell ref="AB5:AC5"/>
    <mergeCell ref="Z6:AD6"/>
    <mergeCell ref="Z8:Z9"/>
    <mergeCell ref="AA8:AA9"/>
    <mergeCell ref="J16:N16"/>
    <mergeCell ref="T4:U4"/>
    <mergeCell ref="R5:S5"/>
    <mergeCell ref="T5:U5"/>
    <mergeCell ref="R6:V6"/>
    <mergeCell ref="R8:R9"/>
    <mergeCell ref="B2:H2"/>
    <mergeCell ref="S8:S9"/>
    <mergeCell ref="R16:V16"/>
    <mergeCell ref="L4:M4"/>
    <mergeCell ref="J5:K5"/>
    <mergeCell ref="L5:M5"/>
    <mergeCell ref="J6:N6"/>
    <mergeCell ref="J8:J9"/>
    <mergeCell ref="K8:K9"/>
    <mergeCell ref="B16:F16"/>
    <mergeCell ref="B6:F6"/>
    <mergeCell ref="B5:C5"/>
    <mergeCell ref="D5:E5"/>
    <mergeCell ref="D4:E4"/>
    <mergeCell ref="B8:B9"/>
    <mergeCell ref="C8:C9"/>
  </mergeCells>
  <conditionalFormatting sqref="F14">
    <cfRule type="cellIs" dxfId="28" priority="10" operator="equal">
      <formula>"Total Stalls is less than Code Minimum"</formula>
    </cfRule>
  </conditionalFormatting>
  <conditionalFormatting sqref="F15 N15 V15 AD15 AL15">
    <cfRule type="expression" dxfId="27" priority="66" stopIfTrue="1">
      <formula>IF(F15="Maximum Incentive Amount Exceeded",TRUE,FALSE)</formula>
    </cfRule>
  </conditionalFormatting>
  <conditionalFormatting sqref="G8:G12">
    <cfRule type="cellIs" dxfId="26" priority="47" operator="greaterThan">
      <formula>$F$4</formula>
    </cfRule>
  </conditionalFormatting>
  <conditionalFormatting sqref="G14 D15:E15">
    <cfRule type="expression" dxfId="25" priority="41" stopIfTrue="1">
      <formula>IF(D14="Total Stalls Incentivized + Code's EV-Ready Stalls Is Too High",TRUE,FALSE)</formula>
    </cfRule>
  </conditionalFormatting>
  <conditionalFormatting sqref="H14">
    <cfRule type="expression" dxfId="24" priority="67" stopIfTrue="1">
      <formula>IF(H14="Incentive Amount Cannot Exceed $100,000",TRUE,FALSE)</formula>
    </cfRule>
    <cfRule type="expression" dxfId="23" priority="68" stopIfTrue="1">
      <formula>IF(H14="Incentive Amount Cannot Exceed $120,000",TRUE,FALSE)</formula>
    </cfRule>
  </conditionalFormatting>
  <conditionalFormatting sqref="L15:M15">
    <cfRule type="expression" dxfId="22" priority="32" stopIfTrue="1">
      <formula>IF(L15="Total Stalls Incentivized + Code's EV-Ready Stalls Is Too High",TRUE,FALSE)</formula>
    </cfRule>
  </conditionalFormatting>
  <conditionalFormatting sqref="N14">
    <cfRule type="cellIs" dxfId="21" priority="4" operator="equal">
      <formula>"Total Stalls is less than Code Minimum"</formula>
    </cfRule>
  </conditionalFormatting>
  <conditionalFormatting sqref="O8:O12">
    <cfRule type="cellIs" dxfId="20" priority="33" operator="greaterThan">
      <formula>$F$4</formula>
    </cfRule>
  </conditionalFormatting>
  <conditionalFormatting sqref="O14">
    <cfRule type="expression" dxfId="19" priority="17" stopIfTrue="1">
      <formula>IF(O14="Total Stalls Incentivized + Code's EV-Ready Stalls Is Too High",TRUE,FALSE)</formula>
    </cfRule>
  </conditionalFormatting>
  <conditionalFormatting sqref="P14">
    <cfRule type="expression" dxfId="18" priority="18" stopIfTrue="1">
      <formula>IF(P14="Incentive Amount Cannot Exceed $100,000",TRUE,FALSE)</formula>
    </cfRule>
    <cfRule type="expression" dxfId="17" priority="19" stopIfTrue="1">
      <formula>IF(P14="Incentive Amount Cannot Exceed $120,000",TRUE,FALSE)</formula>
    </cfRule>
  </conditionalFormatting>
  <conditionalFormatting sqref="T15:U15">
    <cfRule type="expression" dxfId="16" priority="28" stopIfTrue="1">
      <formula>IF(T15="Total Stalls Incentivized + Code's EV-Ready Stalls Is Too High",TRUE,FALSE)</formula>
    </cfRule>
  </conditionalFormatting>
  <conditionalFormatting sqref="V14">
    <cfRule type="cellIs" dxfId="15" priority="3" operator="equal">
      <formula>"Total Stalls is less than Code Minimum"</formula>
    </cfRule>
  </conditionalFormatting>
  <conditionalFormatting sqref="W8:W12">
    <cfRule type="cellIs" dxfId="14" priority="29" operator="greaterThan">
      <formula>$F$4</formula>
    </cfRule>
  </conditionalFormatting>
  <conditionalFormatting sqref="W14">
    <cfRule type="expression" dxfId="13" priority="14" stopIfTrue="1">
      <formula>IF(W14="Total Stalls Incentivized + Code's EV-Ready Stalls Is Too High",TRUE,FALSE)</formula>
    </cfRule>
  </conditionalFormatting>
  <conditionalFormatting sqref="X14">
    <cfRule type="expression" dxfId="12" priority="15" stopIfTrue="1">
      <formula>IF(X14="Incentive Amount Cannot Exceed $100,000",TRUE,FALSE)</formula>
    </cfRule>
    <cfRule type="expression" dxfId="11" priority="16" stopIfTrue="1">
      <formula>IF(X14="Incentive Amount Cannot Exceed $120,000",TRUE,FALSE)</formula>
    </cfRule>
  </conditionalFormatting>
  <conditionalFormatting sqref="AB15:AC15">
    <cfRule type="expression" dxfId="10" priority="24" stopIfTrue="1">
      <formula>IF(AB15="Total Stalls Incentivized + Code's EV-Ready Stalls Is Too High",TRUE,FALSE)</formula>
    </cfRule>
  </conditionalFormatting>
  <conditionalFormatting sqref="AD14">
    <cfRule type="cellIs" dxfId="9" priority="2" operator="equal">
      <formula>"Total Stalls is less than Code Minimum"</formula>
    </cfRule>
  </conditionalFormatting>
  <conditionalFormatting sqref="AE8:AE12">
    <cfRule type="cellIs" dxfId="8" priority="25" operator="greaterThan">
      <formula>$F$4</formula>
    </cfRule>
  </conditionalFormatting>
  <conditionalFormatting sqref="AE14">
    <cfRule type="expression" dxfId="7" priority="11" stopIfTrue="1">
      <formula>IF(AE14="Total Stalls Incentivized + Code's EV-Ready Stalls Is Too High",TRUE,FALSE)</formula>
    </cfRule>
  </conditionalFormatting>
  <conditionalFormatting sqref="AF14">
    <cfRule type="expression" dxfId="6" priority="12" stopIfTrue="1">
      <formula>IF(AF14="Incentive Amount Cannot Exceed $100,000",TRUE,FALSE)</formula>
    </cfRule>
    <cfRule type="expression" dxfId="5" priority="13" stopIfTrue="1">
      <formula>IF(AF14="Incentive Amount Cannot Exceed $120,000",TRUE,FALSE)</formula>
    </cfRule>
  </conditionalFormatting>
  <conditionalFormatting sqref="AL14">
    <cfRule type="cellIs" dxfId="4" priority="1" operator="equal">
      <formula>"Total Stalls is less than Code Minimum"</formula>
    </cfRule>
  </conditionalFormatting>
  <conditionalFormatting sqref="AM8:AM12">
    <cfRule type="cellIs" dxfId="3" priority="21" operator="greaterThan">
      <formula>$F$4</formula>
    </cfRule>
  </conditionalFormatting>
  <conditionalFormatting sqref="AM14 AJ15:AK15">
    <cfRule type="expression" dxfId="2" priority="20" stopIfTrue="1">
      <formula>IF(AJ14="Total Stalls Incentivized + Code's EV-Ready Stalls Is Too High",TRUE,FALSE)</formula>
    </cfRule>
  </conditionalFormatting>
  <conditionalFormatting sqref="AN14">
    <cfRule type="expression" dxfId="1" priority="22" stopIfTrue="1">
      <formula>IF(AN14="Incentive Amount Cannot Exceed $100,000",TRUE,FALSE)</formula>
    </cfRule>
    <cfRule type="expression" dxfId="0" priority="23" stopIfTrue="1">
      <formula>IF(AN14="Incentive Amount Cannot Exceed $120,000",TRUE,FALSE)</formula>
    </cfRule>
  </conditionalFormatting>
  <pageMargins left="0.7" right="0.7" top="0.75" bottom="0.75" header="0.3" footer="0.3"/>
  <pageSetup paperSize="3" scale="18" orientation="landscape" r:id="rId1"/>
  <legacyDrawing r:id="rId2"/>
  <extLst>
    <ext xmlns:x14="http://schemas.microsoft.com/office/spreadsheetml/2009/9/main" uri="{CCE6A557-97BC-4b89-ADB6-D9C93CAAB3DF}">
      <x14:dataValidations xmlns:xm="http://schemas.microsoft.com/office/excel/2006/main" count="1">
        <x14:dataValidation type="whole" allowBlank="1" showErrorMessage="1" errorTitle="Invalid Level 2 charger quantity" error="This number may not exceed: Total Vehicle Stalls (Code Reqts, Cell F4) MINUS the # of EVSEs (Code Reqts, Cell F9)" promptTitle="Invalid Level 2 charger quantity" prompt="This number may not exceed: Total Vehicle Stalls (Code Reqts, Cell F4) - # of EVSEs (Code Reqts, Cell F7)" xr:uid="{486AC431-AE69-464E-A158-86CB9ED854BF}">
          <x14:formula1>
            <xm:f>0</xm:f>
          </x14:formula1>
          <x14:formula2>
            <xm:f>'Code Reqts'!H5-'Code Reqts'!H10</xm:f>
          </x14:formula2>
          <xm:sqref>G8:G12 AM8:AM12 AE8:AE12 W8:W12 O8:O12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16D9F-6C41-4E18-9932-43BB3EE9BD5D}">
  <dimension ref="B1:N2"/>
  <sheetViews>
    <sheetView workbookViewId="0">
      <selection activeCell="R10" sqref="R10"/>
    </sheetView>
  </sheetViews>
  <sheetFormatPr defaultRowHeight="15" x14ac:dyDescent="0.25"/>
  <sheetData>
    <row r="1" spans="2:14" ht="24" x14ac:dyDescent="0.25">
      <c r="B1" s="396" t="s">
        <v>198</v>
      </c>
      <c r="C1" s="397"/>
      <c r="D1" s="397"/>
      <c r="E1" s="397"/>
      <c r="F1" s="397"/>
      <c r="G1" s="397"/>
      <c r="H1" s="397"/>
      <c r="I1" s="397"/>
      <c r="J1" s="397"/>
      <c r="K1" s="397"/>
      <c r="L1" s="397"/>
      <c r="M1" s="397"/>
      <c r="N1" s="397"/>
    </row>
    <row r="2" spans="2:14" ht="21" customHeight="1" x14ac:dyDescent="0.25">
      <c r="B2" s="293"/>
    </row>
  </sheetData>
  <sheetProtection algorithmName="SHA-512" hashValue="5prplDvj8T0dWqYFl35eUcSCHsC/clPAq51K8p3UE9DllG0vIAAnfAR1Z8Hvm29Ga9xxn3y3mMtfXjdM5HIfew==" saltValue="h6ybIdAann+MLr7kboWCVg==" spinCount="100000" sheet="1" objects="1" scenarios="1"/>
  <mergeCells count="1">
    <mergeCell ref="B1:N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1D7C9-92CE-4138-988E-9B47FFEA17A3}">
  <sheetPr>
    <pageSetUpPr fitToPage="1"/>
  </sheetPr>
  <dimension ref="A1:S33"/>
  <sheetViews>
    <sheetView zoomScale="50" zoomScaleNormal="50" workbookViewId="0">
      <selection activeCell="K15" sqref="K15"/>
    </sheetView>
  </sheetViews>
  <sheetFormatPr defaultColWidth="11.42578125" defaultRowHeight="16.5" x14ac:dyDescent="0.3"/>
  <cols>
    <col min="1" max="1" width="4.5703125" style="158" customWidth="1"/>
    <col min="2" max="3" width="40.5703125" style="158" customWidth="1"/>
    <col min="4" max="4" width="15.85546875" style="158" customWidth="1"/>
    <col min="5" max="5" width="40.5703125" style="158" customWidth="1"/>
    <col min="6" max="6" width="50.140625" style="158" customWidth="1"/>
    <col min="7" max="7" width="15.85546875" style="158" customWidth="1"/>
    <col min="8" max="9" width="40.5703125" style="158" customWidth="1"/>
    <col min="10" max="10" width="15.85546875" style="158" customWidth="1"/>
    <col min="11" max="11" width="60.28515625" style="158" customWidth="1"/>
    <col min="12" max="12" width="47.140625" style="158" customWidth="1"/>
    <col min="13" max="13" width="11.42578125" style="158"/>
    <col min="14" max="14" width="13.85546875" style="158" customWidth="1"/>
    <col min="15" max="15" width="45.42578125" style="158" customWidth="1"/>
    <col min="16" max="17" width="11.42578125" style="158"/>
    <col min="18" max="18" width="51.85546875" style="158" customWidth="1"/>
    <col min="19" max="16384" width="11.42578125" style="158"/>
  </cols>
  <sheetData>
    <row r="1" spans="1:19" s="159" customFormat="1" ht="48.95" customHeight="1" x14ac:dyDescent="0.4">
      <c r="A1" s="158"/>
      <c r="B1" s="398" t="s">
        <v>11</v>
      </c>
      <c r="C1" s="398"/>
      <c r="D1" s="398"/>
      <c r="E1" s="399"/>
    </row>
    <row r="2" spans="1:19" s="161" customFormat="1" ht="36" customHeight="1" x14ac:dyDescent="0.35">
      <c r="A2" s="158"/>
      <c r="B2" s="160" t="s">
        <v>199</v>
      </c>
      <c r="C2" s="158"/>
      <c r="D2" s="158"/>
      <c r="E2" s="158"/>
      <c r="F2" s="158"/>
      <c r="G2" s="158"/>
      <c r="H2" s="158"/>
      <c r="I2" s="158"/>
      <c r="J2" s="158"/>
      <c r="K2" s="158"/>
      <c r="L2" s="158"/>
      <c r="M2" s="158"/>
      <c r="N2" s="158"/>
      <c r="O2" s="158"/>
      <c r="P2" s="158"/>
    </row>
    <row r="3" spans="1:19" ht="17.25" thickBot="1" x14ac:dyDescent="0.35"/>
    <row r="4" spans="1:19" ht="96.75" customHeight="1" thickTop="1" thickBot="1" x14ac:dyDescent="0.4">
      <c r="B4" s="162" t="str">
        <f>'Code Reqts'!B5</f>
        <v xml:space="preserve">Total Vehicle Stalls </v>
      </c>
      <c r="C4" s="402" t="str">
        <f>'Code Reqts'!C5</f>
        <v>Total number of vehicle stalls planned for your property (including standard and ADA parking)</v>
      </c>
      <c r="D4" s="402"/>
      <c r="E4" s="163">
        <f>'Customer Info'!C32</f>
        <v>99</v>
      </c>
      <c r="F4" s="164" t="str">
        <f>'Code Reqts'!G5</f>
        <v>Total vehicle stalls</v>
      </c>
      <c r="G4" s="160"/>
      <c r="H4" s="160"/>
      <c r="I4" s="160"/>
      <c r="J4" s="160"/>
      <c r="K4" s="160"/>
      <c r="L4" s="160"/>
      <c r="M4" s="160"/>
      <c r="N4" s="160"/>
      <c r="O4" s="160"/>
      <c r="P4" s="160"/>
      <c r="Q4" s="160"/>
      <c r="R4" s="160"/>
      <c r="S4" s="160"/>
    </row>
    <row r="5" spans="1:19" ht="96.75" customHeight="1" thickTop="1" thickBot="1" x14ac:dyDescent="0.4">
      <c r="B5" s="404" t="str">
        <f>'Code Reqts'!B13</f>
        <v>Total # of vehicle stalls affected by EV Readiness Code</v>
      </c>
      <c r="C5" s="406" t="str">
        <f>IF(AND('Customer Info'!C16="Residential",'Customer Info'!C19=0),"Please enter the number of proposed units in the Customer Info tab.",'Code Reqts'!C7)</f>
        <v>The San Francisco Green Building Code requires EV-dedicated electrical capacity for the site to be sized for simultaneous 40A Level 2 EVSE charging in 17 total vehicle stalls. Thus, the load calculation is: 17 vehicle stalls X 40 amps = EV Capacity Reqt.    
Given NEC 625 and SF City requirements it must be calculated and designed to provide the service as “dedicated and continuous” meaning that the load is not shared with any other devices on the property.</v>
      </c>
      <c r="D5" s="407"/>
      <c r="E5" s="250">
        <f>IF('Customer Info'!C32=0,"Please enter the number of proposed vehicle stalls in the Customer Info tab.",'Code Reqts'!F12+'Code Reqts'!F10)</f>
        <v>17</v>
      </c>
      <c r="F5" s="164" t="s">
        <v>200</v>
      </c>
      <c r="G5" s="160"/>
      <c r="H5" s="160"/>
      <c r="I5" s="160"/>
      <c r="J5" s="160"/>
      <c r="K5" s="160"/>
      <c r="L5" s="160"/>
      <c r="M5" s="160"/>
      <c r="N5" s="160"/>
      <c r="O5" s="160"/>
      <c r="P5" s="160"/>
      <c r="Q5" s="160"/>
      <c r="R5" s="160"/>
      <c r="S5" s="160"/>
    </row>
    <row r="6" spans="1:19" ht="146.25" customHeight="1" thickTop="1" thickBot="1" x14ac:dyDescent="0.4">
      <c r="B6" s="405"/>
      <c r="C6" s="408"/>
      <c r="D6" s="409"/>
      <c r="E6" s="250">
        <f>IF('Customer Info'!C32=0,"Please enter the number of proposed vehicle stalls in the Customer Info tab.",'Code Reqts'!F11)</f>
        <v>0</v>
      </c>
      <c r="F6" s="164" t="s">
        <v>201</v>
      </c>
      <c r="G6" s="160"/>
      <c r="H6" s="160"/>
      <c r="I6" s="160"/>
      <c r="J6" s="160"/>
      <c r="K6" s="160"/>
      <c r="L6" s="160"/>
      <c r="M6" s="160"/>
      <c r="N6" s="160"/>
      <c r="O6" s="160"/>
      <c r="P6" s="160"/>
      <c r="Q6" s="160"/>
      <c r="R6" s="246" t="s">
        <v>202</v>
      </c>
      <c r="S6"/>
    </row>
    <row r="7" spans="1:19" ht="232.5" customHeight="1" thickTop="1" thickBot="1" x14ac:dyDescent="0.4">
      <c r="B7" s="164" t="str">
        <f>'Code Reqts'!B7</f>
        <v xml:space="preserve">EV-Dedicated Electrical Capacity Required </v>
      </c>
      <c r="C7" s="410"/>
      <c r="D7" s="411"/>
      <c r="E7" s="250">
        <f>IF('Customer Info'!C32=0,"Please enter the number of proposed vehicle stalls in the Customer Info tab.",IF(E6=0, (E5*40), (E5*40)+(E6*20)))</f>
        <v>680</v>
      </c>
      <c r="F7" s="164" t="str">
        <f>'Code Reqts'!G7</f>
        <v>Electrical Capacity Required (Amps)</v>
      </c>
      <c r="G7" s="160"/>
      <c r="H7" s="160"/>
      <c r="I7" s="160"/>
      <c r="J7" s="165"/>
      <c r="K7" s="160"/>
      <c r="L7" s="160"/>
      <c r="M7" s="160"/>
      <c r="N7" s="160"/>
      <c r="O7" s="160"/>
      <c r="P7" s="160"/>
      <c r="Q7" s="160"/>
      <c r="R7" s="246" t="s">
        <v>203</v>
      </c>
      <c r="S7" s="160"/>
    </row>
    <row r="8" spans="1:19" ht="15.95" hidden="1" customHeight="1" thickTop="1" thickBot="1" x14ac:dyDescent="0.4">
      <c r="B8" s="166"/>
      <c r="C8" s="167"/>
      <c r="D8" s="167"/>
      <c r="E8" s="88"/>
      <c r="F8" s="166"/>
      <c r="G8" s="160"/>
      <c r="H8" s="160"/>
      <c r="I8" s="160"/>
      <c r="J8" s="165"/>
      <c r="K8" s="160"/>
      <c r="L8" s="160"/>
      <c r="M8" s="160"/>
      <c r="N8" s="160"/>
      <c r="O8" s="160"/>
      <c r="P8" s="160"/>
      <c r="Q8" s="160"/>
      <c r="R8" s="160" t="s">
        <v>204</v>
      </c>
      <c r="S8" s="160"/>
    </row>
    <row r="9" spans="1:19" ht="71.25" customHeight="1" thickTop="1" thickBot="1" x14ac:dyDescent="0.4">
      <c r="B9" s="166"/>
      <c r="C9" s="167"/>
      <c r="D9" s="167"/>
      <c r="E9" s="88"/>
      <c r="F9" s="166"/>
      <c r="G9" s="160"/>
      <c r="H9" s="160"/>
      <c r="I9" s="160"/>
      <c r="J9" s="165"/>
      <c r="K9" s="160"/>
      <c r="L9" s="160"/>
      <c r="M9" s="160"/>
      <c r="N9" s="160"/>
      <c r="O9" s="160"/>
      <c r="P9" s="160"/>
      <c r="Q9" s="160"/>
      <c r="R9" s="246" t="s">
        <v>205</v>
      </c>
      <c r="S9" s="160"/>
    </row>
    <row r="10" spans="1:19" ht="106.5" customHeight="1" thickTop="1" thickBot="1" x14ac:dyDescent="0.4">
      <c r="B10" s="403" t="s">
        <v>206</v>
      </c>
      <c r="C10" s="403"/>
      <c r="D10" s="166"/>
      <c r="E10" s="403" t="s">
        <v>207</v>
      </c>
      <c r="F10" s="403"/>
      <c r="G10" s="166"/>
      <c r="H10" s="403" t="s">
        <v>208</v>
      </c>
      <c r="I10" s="403"/>
      <c r="J10" s="166"/>
      <c r="K10" s="403" t="s">
        <v>209</v>
      </c>
      <c r="L10" s="403"/>
      <c r="M10" s="165"/>
      <c r="N10" s="160"/>
      <c r="O10" s="160"/>
      <c r="P10" s="160"/>
      <c r="Q10" s="160"/>
      <c r="R10" s="246" t="s">
        <v>210</v>
      </c>
      <c r="S10" s="160"/>
    </row>
    <row r="11" spans="1:19" ht="282.75" customHeight="1" thickTop="1" thickBot="1" x14ac:dyDescent="0.4">
      <c r="B11" s="401" t="s">
        <v>211</v>
      </c>
      <c r="C11" s="401"/>
      <c r="D11" s="168"/>
      <c r="E11" s="401" t="s">
        <v>212</v>
      </c>
      <c r="F11" s="401"/>
      <c r="G11" s="169"/>
      <c r="H11" s="400" t="s">
        <v>213</v>
      </c>
      <c r="I11" s="400"/>
      <c r="J11" s="169"/>
      <c r="K11" s="401" t="s">
        <v>214</v>
      </c>
      <c r="L11" s="401"/>
      <c r="M11" s="170"/>
      <c r="N11" s="160"/>
      <c r="O11" s="160"/>
      <c r="P11" s="160"/>
      <c r="Q11" s="160"/>
      <c r="R11" s="246" t="s">
        <v>215</v>
      </c>
      <c r="S11" s="160"/>
    </row>
    <row r="12" spans="1:19" ht="175.5" customHeight="1" thickTop="1" thickBot="1" x14ac:dyDescent="0.4">
      <c r="B12" s="171" t="s">
        <v>216</v>
      </c>
      <c r="C12" s="172">
        <f>ROUNDDOWN($C$13/40,0)</f>
        <v>17</v>
      </c>
      <c r="D12" s="173"/>
      <c r="E12" s="77" t="s">
        <v>217</v>
      </c>
      <c r="F12" s="172">
        <f>C13/20</f>
        <v>34</v>
      </c>
      <c r="G12" s="174"/>
      <c r="H12" s="77" t="s">
        <v>218</v>
      </c>
      <c r="I12" s="172">
        <f>E4</f>
        <v>99</v>
      </c>
      <c r="J12" s="175"/>
      <c r="K12" s="171" t="s">
        <v>219</v>
      </c>
      <c r="L12" s="265">
        <f>E6+('Code Reqts'!$F$12*2)</f>
        <v>26</v>
      </c>
      <c r="M12" s="177"/>
      <c r="N12" s="160"/>
      <c r="O12" s="175"/>
      <c r="P12" s="160"/>
      <c r="Q12" s="160"/>
      <c r="S12" s="160"/>
    </row>
    <row r="13" spans="1:19" ht="120.95" customHeight="1" thickTop="1" thickBot="1" x14ac:dyDescent="0.4">
      <c r="B13" s="77" t="s">
        <v>220</v>
      </c>
      <c r="C13" s="172">
        <f>$E$7</f>
        <v>680</v>
      </c>
      <c r="D13" s="174"/>
      <c r="E13" s="77" t="s">
        <v>220</v>
      </c>
      <c r="F13" s="172">
        <f>$E$7</f>
        <v>680</v>
      </c>
      <c r="G13" s="174"/>
      <c r="H13" s="77" t="s">
        <v>221</v>
      </c>
      <c r="I13" s="172">
        <f>E7</f>
        <v>680</v>
      </c>
      <c r="J13" s="174"/>
      <c r="K13" s="77" t="s">
        <v>222</v>
      </c>
      <c r="L13" s="176">
        <f>L12*20</f>
        <v>520</v>
      </c>
      <c r="M13" s="178"/>
      <c r="N13" s="160"/>
      <c r="O13" s="160"/>
      <c r="P13" s="160"/>
      <c r="Q13" s="160"/>
      <c r="R13" s="160"/>
      <c r="S13" s="160"/>
    </row>
    <row r="14" spans="1:19" ht="150.75" customHeight="1" thickTop="1" thickBot="1" x14ac:dyDescent="0.4">
      <c r="B14" s="171" t="s">
        <v>223</v>
      </c>
      <c r="C14" s="172">
        <f>ROUNDDOWN($C$13/40,0)</f>
        <v>17</v>
      </c>
      <c r="D14" s="174"/>
      <c r="E14" s="77" t="s">
        <v>224</v>
      </c>
      <c r="F14" s="172">
        <f>$F$12/2</f>
        <v>17</v>
      </c>
      <c r="G14" s="169"/>
      <c r="H14" s="77" t="s">
        <v>225</v>
      </c>
      <c r="I14" s="172">
        <f>$I$12</f>
        <v>99</v>
      </c>
      <c r="J14" s="175"/>
      <c r="K14" s="171" t="s">
        <v>226</v>
      </c>
      <c r="L14" s="179">
        <f>L12-E6</f>
        <v>26</v>
      </c>
      <c r="M14" s="165"/>
      <c r="N14" s="160"/>
      <c r="O14" s="180"/>
      <c r="P14" s="160"/>
      <c r="Q14" s="160"/>
      <c r="R14" s="160"/>
      <c r="S14" s="160"/>
    </row>
    <row r="15" spans="1:19" ht="120.95" customHeight="1" thickTop="1" thickBot="1" x14ac:dyDescent="0.4">
      <c r="B15" s="77" t="s">
        <v>227</v>
      </c>
      <c r="C15" s="172">
        <f>ROUNDDOWN($C$13/40,0)</f>
        <v>17</v>
      </c>
      <c r="D15" s="174"/>
      <c r="E15" s="77" t="s">
        <v>227</v>
      </c>
      <c r="F15" s="172">
        <f>F13/40</f>
        <v>17</v>
      </c>
      <c r="G15" s="174"/>
      <c r="H15" s="181" t="s">
        <v>228</v>
      </c>
      <c r="I15" s="172">
        <f>I12</f>
        <v>99</v>
      </c>
      <c r="J15" s="169"/>
      <c r="K15" s="171" t="s">
        <v>229</v>
      </c>
      <c r="L15" s="179">
        <f>'Code Reqts'!$F$10</f>
        <v>4</v>
      </c>
      <c r="M15" s="178"/>
      <c r="N15" s="160"/>
      <c r="O15" s="169"/>
      <c r="P15" s="160"/>
      <c r="Q15" s="160"/>
      <c r="R15" s="160"/>
      <c r="S15" s="160"/>
    </row>
    <row r="16" spans="1:19" ht="91.5" customHeight="1" thickTop="1" thickBot="1" x14ac:dyDescent="0.4">
      <c r="B16" s="77" t="s">
        <v>230</v>
      </c>
      <c r="C16" s="182">
        <f>IF($C$20=1,(MIN(120000,$C$19*$C$23+$C$18*$C$25)),(MIN(100000,$C$19*$C$22+$C$18*$C$24)))</f>
        <v>51000</v>
      </c>
      <c r="D16" s="173"/>
      <c r="E16" s="77" t="s">
        <v>230</v>
      </c>
      <c r="F16" s="182">
        <f>IF($C$20=1,(MIN(120000,$D$19*$C$23+($D$18*$C$25)+(600*F14))),(MIN(100000,$D$19*$C$22+($D$18*$C$24+(500*F14)))))</f>
        <v>59500</v>
      </c>
      <c r="G16" s="183"/>
      <c r="H16" s="77" t="s">
        <v>230</v>
      </c>
      <c r="I16" s="182">
        <f>IF('Customer Info'!$C$16="Commercial / Industrial",MIN(100000,(($I$14-_xlfn.XLOOKUP(E4,Commercial_Industrial_Requirements[Total Parking Spaces],Commercial_Industrial_Requirements['# EVCS with EVSE])-'Code Reqts'!F12)*3000)+('Code Reqts'!F12*2000)),IF('Customer Info'!$C$18="Affordable",MIN(120000,($I$14-ROUNDUP($I$14*0.05,0))*$C$23),MIN(100000,($I$14-ROUNDUP($I$14*0.05,0))*$C$22)))</f>
        <v>100000</v>
      </c>
      <c r="J16" s="169"/>
      <c r="K16" s="171" t="s">
        <v>230</v>
      </c>
      <c r="L16" s="184">
        <f>IF('Customer Info'!C18="Affordable",MIN(120000,1200*$L14),MIN(100000,1000*$L14))</f>
        <v>26000</v>
      </c>
      <c r="M16" s="175"/>
      <c r="N16" s="160"/>
      <c r="O16" s="160"/>
      <c r="P16" s="160"/>
      <c r="Q16" s="160"/>
      <c r="R16" s="160"/>
      <c r="S16" s="160"/>
    </row>
    <row r="17" spans="2:19" ht="91.5" hidden="1" customHeight="1" thickTop="1" x14ac:dyDescent="0.35">
      <c r="B17" s="186"/>
      <c r="C17" s="187"/>
      <c r="D17" s="173" t="s">
        <v>231</v>
      </c>
      <c r="E17" s="186"/>
      <c r="F17" s="187"/>
      <c r="G17" s="183"/>
      <c r="H17" s="186"/>
      <c r="I17" s="187"/>
      <c r="J17" s="169"/>
      <c r="K17" s="188"/>
      <c r="L17" s="189"/>
      <c r="M17" s="175"/>
      <c r="N17" s="160"/>
      <c r="O17" s="160"/>
      <c r="P17" s="160"/>
      <c r="Q17" s="160"/>
      <c r="R17" s="160"/>
      <c r="S17" s="160"/>
    </row>
    <row r="18" spans="2:19" ht="21" hidden="1" x14ac:dyDescent="0.35">
      <c r="B18" s="160" t="s">
        <v>232</v>
      </c>
      <c r="C18" s="268">
        <f>C14-C19</f>
        <v>17</v>
      </c>
      <c r="D18" s="267">
        <f>(F12-D19*2)/2</f>
        <v>17</v>
      </c>
      <c r="E18" s="160"/>
      <c r="F18" s="160"/>
      <c r="G18" s="160"/>
      <c r="H18" s="160"/>
      <c r="I18" s="160"/>
      <c r="J18" s="160"/>
      <c r="K18" s="160"/>
      <c r="L18" s="160"/>
      <c r="M18" s="160"/>
      <c r="N18" s="160"/>
      <c r="O18" s="160"/>
      <c r="P18" s="160"/>
      <c r="Q18" s="160"/>
      <c r="R18" s="160"/>
      <c r="S18" s="160"/>
    </row>
    <row r="19" spans="2:19" ht="21" hidden="1" x14ac:dyDescent="0.35">
      <c r="B19" s="160" t="s">
        <v>233</v>
      </c>
      <c r="C19" s="269">
        <f>IF('Customer Info'!$C$19&gt;19,ROUNDUP(E4*0.05,0),0)</f>
        <v>0</v>
      </c>
      <c r="D19" s="173">
        <f>ROUNDUP(C19/2,0)</f>
        <v>0</v>
      </c>
      <c r="E19" s="160"/>
      <c r="F19" s="160"/>
      <c r="G19" s="160"/>
      <c r="H19" s="160"/>
      <c r="I19" s="160"/>
      <c r="J19" s="160"/>
      <c r="K19" s="160"/>
      <c r="L19" s="160"/>
      <c r="M19" s="160"/>
      <c r="N19" s="160"/>
      <c r="O19" s="160"/>
      <c r="P19" s="160"/>
      <c r="Q19" s="160"/>
      <c r="R19" s="160"/>
      <c r="S19" s="160"/>
    </row>
    <row r="20" spans="2:19" ht="21" hidden="1" x14ac:dyDescent="0.35">
      <c r="B20" s="160" t="s">
        <v>234</v>
      </c>
      <c r="C20" s="269">
        <f>IF('Customer Info'!C18="Affordable",1,2)</f>
        <v>2</v>
      </c>
      <c r="D20" s="160"/>
      <c r="E20" s="160"/>
      <c r="F20" s="160"/>
      <c r="G20" s="160"/>
      <c r="H20" s="160"/>
      <c r="I20" s="160"/>
      <c r="J20" s="160"/>
      <c r="K20" s="160"/>
      <c r="L20" s="160"/>
      <c r="M20" s="160"/>
      <c r="N20" s="160"/>
      <c r="O20" s="160"/>
      <c r="P20" s="160"/>
      <c r="Q20" s="160"/>
      <c r="R20" s="160"/>
      <c r="S20" s="160"/>
    </row>
    <row r="21" spans="2:19" ht="21" hidden="1" x14ac:dyDescent="0.35">
      <c r="B21" s="160"/>
      <c r="C21" s="160"/>
      <c r="D21" s="160"/>
      <c r="E21" s="160"/>
      <c r="F21" s="160"/>
      <c r="G21" s="160"/>
      <c r="H21" s="160"/>
      <c r="I21" s="160"/>
      <c r="J21" s="160"/>
      <c r="K21" s="160"/>
      <c r="L21" s="160"/>
      <c r="M21" s="160"/>
      <c r="N21" s="160"/>
      <c r="O21" s="160"/>
      <c r="P21" s="160"/>
      <c r="Q21" s="160"/>
      <c r="R21" s="160"/>
      <c r="S21" s="160"/>
    </row>
    <row r="22" spans="2:19" ht="21" hidden="1" x14ac:dyDescent="0.35">
      <c r="B22" s="160" t="s">
        <v>54</v>
      </c>
      <c r="C22" s="160">
        <v>3000</v>
      </c>
      <c r="D22" s="160"/>
      <c r="E22" s="160"/>
      <c r="F22" s="160"/>
      <c r="G22" s="160"/>
      <c r="H22" s="160"/>
      <c r="I22" s="160"/>
      <c r="J22" s="160"/>
      <c r="K22" s="160"/>
      <c r="L22" s="160"/>
      <c r="M22" s="160"/>
      <c r="N22" s="160"/>
      <c r="O22" s="160"/>
      <c r="P22" s="160"/>
      <c r="Q22" s="160"/>
      <c r="R22" s="160"/>
      <c r="S22" s="160"/>
    </row>
    <row r="23" spans="2:19" ht="21" hidden="1" x14ac:dyDescent="0.35">
      <c r="B23" s="160" t="s">
        <v>235</v>
      </c>
      <c r="C23" s="160">
        <v>3600</v>
      </c>
      <c r="D23" s="160"/>
      <c r="E23" s="160"/>
      <c r="F23" s="160"/>
      <c r="G23" s="160"/>
      <c r="H23" s="160"/>
      <c r="I23" s="160"/>
      <c r="J23" s="160"/>
      <c r="K23" s="160"/>
      <c r="L23" s="160"/>
      <c r="M23" s="160"/>
      <c r="N23" s="160"/>
      <c r="O23" s="160"/>
      <c r="P23" s="160"/>
      <c r="Q23" s="160"/>
      <c r="R23" s="160"/>
      <c r="S23" s="160"/>
    </row>
    <row r="24" spans="2:19" ht="21" hidden="1" x14ac:dyDescent="0.35">
      <c r="B24" s="160" t="s">
        <v>236</v>
      </c>
      <c r="C24" s="160">
        <v>3000</v>
      </c>
      <c r="D24" s="160"/>
      <c r="E24" s="160"/>
      <c r="F24" s="160"/>
      <c r="G24" s="160"/>
      <c r="H24" s="160"/>
      <c r="I24" s="160"/>
      <c r="J24" s="160"/>
      <c r="K24" s="160"/>
      <c r="L24" s="160"/>
      <c r="M24" s="160"/>
      <c r="N24" s="160"/>
      <c r="O24" s="160"/>
      <c r="P24" s="160"/>
      <c r="Q24" s="160"/>
      <c r="R24" s="160"/>
      <c r="S24" s="160"/>
    </row>
    <row r="25" spans="2:19" ht="21" hidden="1" x14ac:dyDescent="0.35">
      <c r="B25" s="160" t="s">
        <v>237</v>
      </c>
      <c r="C25" s="160">
        <v>3600</v>
      </c>
      <c r="D25" s="160"/>
      <c r="E25" s="160"/>
      <c r="F25" s="160"/>
      <c r="G25" s="160"/>
      <c r="H25" s="160"/>
      <c r="I25" s="160"/>
      <c r="J25" s="160"/>
      <c r="K25" s="160"/>
      <c r="L25" s="160"/>
      <c r="M25" s="160"/>
      <c r="N25" s="160"/>
      <c r="O25" s="160"/>
      <c r="P25" s="160"/>
      <c r="Q25" s="160"/>
      <c r="R25" s="160"/>
      <c r="S25" s="160"/>
    </row>
    <row r="26" spans="2:19" ht="21" hidden="1" x14ac:dyDescent="0.35">
      <c r="B26" s="160"/>
      <c r="C26" s="160"/>
      <c r="D26" s="160"/>
      <c r="E26" s="160"/>
      <c r="F26" s="160"/>
      <c r="G26" s="160"/>
      <c r="H26" s="160"/>
      <c r="I26" s="160"/>
      <c r="J26" s="160"/>
      <c r="K26" s="160"/>
      <c r="L26" s="160"/>
      <c r="M26" s="160"/>
      <c r="N26" s="160"/>
      <c r="O26" s="160"/>
      <c r="P26" s="160"/>
      <c r="Q26" s="160"/>
      <c r="R26" s="160"/>
      <c r="S26" s="160"/>
    </row>
    <row r="27" spans="2:19" ht="21.75" thickTop="1" x14ac:dyDescent="0.35">
      <c r="B27" s="160"/>
      <c r="C27" s="160"/>
      <c r="D27" s="160"/>
      <c r="E27" s="160"/>
      <c r="F27" s="160"/>
      <c r="G27" s="160"/>
      <c r="H27" s="160"/>
      <c r="I27" s="160"/>
      <c r="J27" s="160"/>
      <c r="K27" s="160"/>
      <c r="L27" s="160"/>
      <c r="M27" s="160"/>
      <c r="N27" s="160"/>
      <c r="O27" s="160"/>
      <c r="P27" s="160"/>
      <c r="Q27" s="160"/>
      <c r="R27" s="160"/>
      <c r="S27" s="160"/>
    </row>
    <row r="28" spans="2:19" ht="21" x14ac:dyDescent="0.35">
      <c r="B28" s="160"/>
      <c r="C28" s="160"/>
      <c r="D28" s="160"/>
      <c r="E28" s="160"/>
      <c r="F28" s="160"/>
      <c r="G28" s="160"/>
      <c r="H28" s="160"/>
      <c r="I28" s="160"/>
      <c r="J28" s="160"/>
      <c r="K28" s="160"/>
      <c r="L28" s="160"/>
      <c r="M28" s="160"/>
      <c r="N28" s="160"/>
      <c r="O28" s="160"/>
      <c r="P28" s="160"/>
      <c r="Q28" s="160"/>
      <c r="R28" s="160"/>
      <c r="S28" s="160"/>
    </row>
    <row r="29" spans="2:19" ht="21" x14ac:dyDescent="0.35">
      <c r="B29" s="160"/>
      <c r="C29" s="160"/>
      <c r="D29" s="160"/>
      <c r="E29" s="160"/>
      <c r="F29" s="160"/>
      <c r="G29" s="160"/>
      <c r="H29" s="160"/>
      <c r="I29" s="160"/>
      <c r="J29" s="160"/>
      <c r="K29" s="160"/>
      <c r="L29" s="160"/>
      <c r="M29" s="160"/>
      <c r="N29" s="160"/>
      <c r="O29" s="160"/>
      <c r="P29" s="160"/>
      <c r="Q29" s="160"/>
      <c r="R29" s="160"/>
      <c r="S29" s="160"/>
    </row>
    <row r="30" spans="2:19" ht="21" x14ac:dyDescent="0.35">
      <c r="B30" s="160"/>
      <c r="C30" s="160"/>
      <c r="D30" s="160"/>
      <c r="E30" s="160"/>
      <c r="F30" s="160"/>
      <c r="G30" s="160"/>
      <c r="H30" s="160"/>
      <c r="I30" s="160"/>
      <c r="J30" s="160"/>
      <c r="K30" s="160"/>
      <c r="L30" s="160"/>
      <c r="M30" s="160"/>
      <c r="N30" s="160"/>
      <c r="O30" s="160"/>
      <c r="P30" s="160"/>
      <c r="Q30" s="160"/>
      <c r="R30" s="160"/>
      <c r="S30" s="160"/>
    </row>
    <row r="31" spans="2:19" ht="21" x14ac:dyDescent="0.35">
      <c r="B31" s="160"/>
      <c r="C31" s="160"/>
      <c r="D31" s="160"/>
      <c r="E31" s="160"/>
      <c r="F31" s="160"/>
      <c r="G31" s="160"/>
      <c r="H31" s="160"/>
      <c r="I31" s="160"/>
      <c r="J31" s="160"/>
      <c r="K31" s="160"/>
      <c r="L31" s="160"/>
      <c r="M31" s="160"/>
      <c r="N31" s="160"/>
      <c r="O31" s="160"/>
      <c r="P31" s="160"/>
      <c r="Q31" s="160"/>
      <c r="R31" s="160"/>
      <c r="S31" s="160"/>
    </row>
    <row r="32" spans="2:19" ht="21" x14ac:dyDescent="0.35">
      <c r="B32" s="160"/>
      <c r="C32" s="160"/>
      <c r="D32" s="160"/>
      <c r="E32" s="160"/>
      <c r="F32" s="160"/>
      <c r="G32" s="160"/>
      <c r="H32" s="160"/>
      <c r="I32" s="160"/>
      <c r="J32" s="160"/>
      <c r="K32" s="160"/>
      <c r="L32" s="160"/>
      <c r="M32" s="160"/>
      <c r="N32" s="160"/>
      <c r="O32" s="160"/>
      <c r="P32" s="160"/>
      <c r="Q32" s="160"/>
      <c r="R32" s="160"/>
      <c r="S32" s="160"/>
    </row>
    <row r="33" spans="2:19" ht="21" x14ac:dyDescent="0.35">
      <c r="B33" s="160"/>
      <c r="C33" s="160"/>
      <c r="D33" s="160"/>
      <c r="E33" s="160"/>
      <c r="F33" s="160"/>
      <c r="G33" s="160"/>
      <c r="H33" s="160"/>
      <c r="I33" s="160"/>
      <c r="J33" s="160"/>
      <c r="K33" s="160"/>
      <c r="L33" s="160"/>
      <c r="M33" s="160"/>
      <c r="N33" s="160"/>
      <c r="O33" s="160"/>
      <c r="P33" s="160"/>
      <c r="Q33" s="160"/>
      <c r="R33" s="160"/>
      <c r="S33" s="160"/>
    </row>
  </sheetData>
  <sheetProtection algorithmName="SHA-512" hashValue="KAGAyHPQ7Um+tXgrT2yAdtbw+Jd9COi10TyMTr5F2aKMxLpOzjJBBkArC/Ps1y0+4CBz90oDneE834SJCacHbQ==" saltValue="HlTY11F+/AEu3kVzOyCy9w==" spinCount="100000" sheet="1" objects="1" scenarios="1"/>
  <mergeCells count="12">
    <mergeCell ref="B1:E1"/>
    <mergeCell ref="H11:I11"/>
    <mergeCell ref="K11:L11"/>
    <mergeCell ref="B11:C11"/>
    <mergeCell ref="C4:D4"/>
    <mergeCell ref="E11:F11"/>
    <mergeCell ref="E10:F10"/>
    <mergeCell ref="B10:C10"/>
    <mergeCell ref="H10:I10"/>
    <mergeCell ref="K10:L10"/>
    <mergeCell ref="B5:B6"/>
    <mergeCell ref="C5:D7"/>
  </mergeCells>
  <pageMargins left="0.7" right="0.7" top="0.75" bottom="0.75" header="0.3" footer="0.3"/>
  <pageSetup paperSize="3" scale="53"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2E483-0C64-44A2-A932-A4F5F8F2690F}">
  <sheetPr>
    <tabColor theme="8" tint="0.79998168889431442"/>
  </sheetPr>
  <dimension ref="A1:V56"/>
  <sheetViews>
    <sheetView zoomScale="90" zoomScaleNormal="90" workbookViewId="0">
      <selection activeCell="F18" sqref="F18:F19"/>
    </sheetView>
  </sheetViews>
  <sheetFormatPr defaultColWidth="8.85546875" defaultRowHeight="15.75" x14ac:dyDescent="0.3"/>
  <cols>
    <col min="1" max="1" width="15.85546875" style="107" customWidth="1"/>
    <col min="2" max="2" width="1.42578125" style="107" customWidth="1"/>
    <col min="3" max="3" width="132.7109375" style="107" customWidth="1"/>
    <col min="4" max="4" width="30.28515625" style="107" customWidth="1"/>
    <col min="5" max="5" width="19.5703125" style="107" customWidth="1"/>
    <col min="6" max="6" width="28.42578125" style="109" customWidth="1"/>
    <col min="7" max="7" width="10.85546875" style="107" customWidth="1"/>
    <col min="8" max="8" width="47.140625" style="107" customWidth="1"/>
    <col min="9" max="12" width="8.85546875" style="107" customWidth="1"/>
    <col min="13" max="13" width="30.85546875" style="107" customWidth="1"/>
    <col min="14" max="14" width="19" style="107" customWidth="1"/>
    <col min="15" max="23" width="8.85546875" style="107" customWidth="1"/>
    <col min="24" max="16384" width="8.85546875" style="107"/>
  </cols>
  <sheetData>
    <row r="1" spans="1:22" ht="15.6" customHeight="1" x14ac:dyDescent="0.3">
      <c r="C1" s="203"/>
      <c r="D1" s="108"/>
      <c r="H1" s="107" t="s">
        <v>238</v>
      </c>
      <c r="K1" s="107" t="s">
        <v>239</v>
      </c>
      <c r="Q1" s="110" t="s">
        <v>240</v>
      </c>
      <c r="R1" s="110"/>
      <c r="S1" s="110"/>
      <c r="T1" s="110"/>
      <c r="U1" s="110"/>
      <c r="V1" s="110"/>
    </row>
    <row r="2" spans="1:22" ht="47.25" customHeight="1" x14ac:dyDescent="0.4">
      <c r="A2" s="135" t="s">
        <v>241</v>
      </c>
      <c r="B2" s="136"/>
      <c r="C2" s="202" t="s">
        <v>242</v>
      </c>
      <c r="D2" s="111" t="s">
        <v>243</v>
      </c>
      <c r="E2" s="112" t="s">
        <v>244</v>
      </c>
      <c r="F2" s="155" t="s">
        <v>245</v>
      </c>
      <c r="G2" s="113"/>
      <c r="H2" s="114" t="s">
        <v>246</v>
      </c>
      <c r="Q2" s="110" t="s">
        <v>247</v>
      </c>
      <c r="R2" s="110"/>
      <c r="S2" s="110"/>
      <c r="T2" s="110"/>
      <c r="U2" s="110"/>
      <c r="V2" s="110"/>
    </row>
    <row r="3" spans="1:22" x14ac:dyDescent="0.3">
      <c r="A3" s="430" t="s">
        <v>248</v>
      </c>
      <c r="B3" s="137"/>
      <c r="C3" s="201" t="s">
        <v>249</v>
      </c>
      <c r="D3" s="115"/>
      <c r="E3" s="116"/>
      <c r="F3" s="433" t="s">
        <v>250</v>
      </c>
      <c r="G3" s="117"/>
      <c r="Q3" s="110"/>
      <c r="R3" s="110" t="s">
        <v>251</v>
      </c>
      <c r="S3" s="110"/>
      <c r="T3" s="110"/>
      <c r="U3" s="110">
        <v>100</v>
      </c>
      <c r="V3" s="110"/>
    </row>
    <row r="4" spans="1:22" ht="15" customHeight="1" x14ac:dyDescent="0.3">
      <c r="A4" s="431"/>
      <c r="B4" s="138"/>
      <c r="C4" s="151" t="s">
        <v>252</v>
      </c>
      <c r="D4" s="115"/>
      <c r="E4" s="116"/>
      <c r="F4" s="433"/>
      <c r="H4" s="107" t="s">
        <v>253</v>
      </c>
      <c r="Q4" s="110"/>
      <c r="R4" s="110" t="s">
        <v>254</v>
      </c>
      <c r="S4" s="110"/>
      <c r="T4" s="110"/>
      <c r="U4" s="110">
        <v>800</v>
      </c>
      <c r="V4" s="110" t="s">
        <v>255</v>
      </c>
    </row>
    <row r="5" spans="1:22" ht="15" customHeight="1" x14ac:dyDescent="0.3">
      <c r="A5" s="431"/>
      <c r="B5" s="138"/>
      <c r="C5" s="151" t="s">
        <v>256</v>
      </c>
      <c r="D5" s="115"/>
      <c r="E5" s="116"/>
      <c r="F5" s="433"/>
      <c r="G5" s="118"/>
      <c r="Q5" s="110"/>
      <c r="R5" s="110"/>
      <c r="S5" s="110"/>
      <c r="T5" s="110"/>
      <c r="U5" s="110"/>
      <c r="V5" s="110"/>
    </row>
    <row r="6" spans="1:22" x14ac:dyDescent="0.3">
      <c r="A6" s="431"/>
      <c r="B6" s="138"/>
      <c r="C6" s="151" t="s">
        <v>257</v>
      </c>
      <c r="D6" s="115"/>
      <c r="E6" s="116"/>
      <c r="F6" s="433"/>
      <c r="H6" s="107" t="s">
        <v>253</v>
      </c>
      <c r="Q6" s="110"/>
      <c r="R6" s="110" t="s">
        <v>258</v>
      </c>
      <c r="S6" s="110"/>
      <c r="T6" s="110"/>
      <c r="U6" s="110">
        <v>10</v>
      </c>
      <c r="V6" s="110"/>
    </row>
    <row r="7" spans="1:22" x14ac:dyDescent="0.3">
      <c r="A7" s="431"/>
      <c r="B7" s="138"/>
      <c r="C7" s="151" t="s">
        <v>259</v>
      </c>
      <c r="D7" s="115"/>
      <c r="E7" s="116"/>
      <c r="F7" s="433"/>
      <c r="H7" s="107" t="s">
        <v>253</v>
      </c>
      <c r="Q7" s="110" t="s">
        <v>260</v>
      </c>
      <c r="R7" s="110"/>
      <c r="S7" s="110"/>
      <c r="T7" s="110"/>
      <c r="U7" s="110"/>
      <c r="V7" s="110"/>
    </row>
    <row r="8" spans="1:22" x14ac:dyDescent="0.3">
      <c r="A8" s="431"/>
      <c r="B8" s="138"/>
      <c r="C8" s="154" t="s">
        <v>261</v>
      </c>
      <c r="D8" s="115"/>
      <c r="E8" s="116"/>
      <c r="F8" s="433"/>
      <c r="H8" s="107" t="s">
        <v>253</v>
      </c>
      <c r="Q8" s="110"/>
      <c r="R8" s="110" t="s">
        <v>262</v>
      </c>
      <c r="S8" s="110"/>
      <c r="T8" s="110"/>
      <c r="U8" s="110">
        <v>5</v>
      </c>
      <c r="V8" s="110"/>
    </row>
    <row r="9" spans="1:22" x14ac:dyDescent="0.3">
      <c r="A9" s="432"/>
      <c r="B9" s="139"/>
      <c r="C9" s="200" t="s">
        <v>263</v>
      </c>
      <c r="D9" s="115"/>
      <c r="E9" s="116"/>
      <c r="F9" s="433"/>
      <c r="H9" s="107" t="s">
        <v>264</v>
      </c>
      <c r="K9" s="107" t="s">
        <v>58</v>
      </c>
      <c r="L9" s="107" t="s">
        <v>59</v>
      </c>
      <c r="M9" s="107" t="s">
        <v>265</v>
      </c>
      <c r="Q9" s="110"/>
      <c r="R9" s="110" t="s">
        <v>266</v>
      </c>
      <c r="S9" s="110"/>
      <c r="T9" s="110"/>
      <c r="U9" s="110">
        <v>10</v>
      </c>
      <c r="V9" s="110"/>
    </row>
    <row r="10" spans="1:22" ht="15" customHeight="1" x14ac:dyDescent="0.3">
      <c r="A10" s="434" t="s">
        <v>267</v>
      </c>
      <c r="B10" s="137"/>
      <c r="C10" s="201" t="s">
        <v>268</v>
      </c>
      <c r="D10" s="115" t="s">
        <v>269</v>
      </c>
      <c r="E10" s="116"/>
      <c r="F10" s="415" t="s">
        <v>270</v>
      </c>
      <c r="H10" s="107" t="s">
        <v>271</v>
      </c>
      <c r="K10" s="107" t="s">
        <v>269</v>
      </c>
      <c r="L10" s="107" t="s">
        <v>272</v>
      </c>
      <c r="M10" s="107" t="s">
        <v>273</v>
      </c>
      <c r="N10" s="107" t="s">
        <v>274</v>
      </c>
      <c r="Q10" s="110"/>
      <c r="R10" s="110" t="s">
        <v>275</v>
      </c>
      <c r="S10" s="110"/>
      <c r="T10" s="110"/>
      <c r="U10" s="110">
        <v>1</v>
      </c>
      <c r="V10" s="110"/>
    </row>
    <row r="11" spans="1:22" x14ac:dyDescent="0.3">
      <c r="A11" s="435"/>
      <c r="B11" s="138"/>
      <c r="C11" s="151" t="s">
        <v>276</v>
      </c>
      <c r="D11" s="115" t="s">
        <v>277</v>
      </c>
      <c r="E11" s="116"/>
      <c r="F11" s="415"/>
      <c r="G11" s="117"/>
      <c r="H11" s="117" t="s">
        <v>278</v>
      </c>
      <c r="K11" s="107" t="s">
        <v>279</v>
      </c>
      <c r="L11" s="107" t="s">
        <v>277</v>
      </c>
      <c r="M11" s="107" t="s">
        <v>280</v>
      </c>
      <c r="Q11" s="110"/>
      <c r="R11" s="110" t="s">
        <v>281</v>
      </c>
      <c r="S11" s="110"/>
      <c r="T11" s="110"/>
      <c r="U11" s="110">
        <v>5</v>
      </c>
      <c r="V11" s="110"/>
    </row>
    <row r="12" spans="1:22" x14ac:dyDescent="0.3">
      <c r="A12" s="435"/>
      <c r="B12" s="138"/>
      <c r="C12" s="151" t="s">
        <v>282</v>
      </c>
      <c r="D12" s="115"/>
      <c r="E12" s="116"/>
      <c r="F12" s="415"/>
      <c r="G12" s="117"/>
      <c r="H12" s="117" t="s">
        <v>278</v>
      </c>
    </row>
    <row r="13" spans="1:22" x14ac:dyDescent="0.3">
      <c r="A13" s="435"/>
      <c r="B13" s="138"/>
      <c r="C13" s="151" t="s">
        <v>283</v>
      </c>
      <c r="D13" s="119"/>
      <c r="E13" s="116"/>
      <c r="F13" s="415"/>
      <c r="G13" s="120"/>
      <c r="H13" s="117" t="s">
        <v>271</v>
      </c>
      <c r="K13" s="107" t="s">
        <v>284</v>
      </c>
      <c r="L13" s="107" t="s">
        <v>285</v>
      </c>
      <c r="M13" s="107" t="s">
        <v>286</v>
      </c>
      <c r="N13" s="107" t="s">
        <v>287</v>
      </c>
      <c r="O13" s="107" t="s">
        <v>288</v>
      </c>
    </row>
    <row r="14" spans="1:22" x14ac:dyDescent="0.3">
      <c r="A14" s="436"/>
      <c r="B14" s="140"/>
      <c r="C14" s="200" t="s">
        <v>289</v>
      </c>
      <c r="D14" s="115" t="s">
        <v>290</v>
      </c>
      <c r="E14" s="116"/>
      <c r="F14" s="415"/>
      <c r="G14" s="117"/>
      <c r="H14" s="117" t="s">
        <v>271</v>
      </c>
      <c r="K14" s="107" t="s">
        <v>291</v>
      </c>
      <c r="L14" s="107" t="s">
        <v>290</v>
      </c>
      <c r="M14" s="107" t="s">
        <v>292</v>
      </c>
      <c r="N14" s="107" t="s">
        <v>288</v>
      </c>
    </row>
    <row r="15" spans="1:22" ht="33.6" customHeight="1" x14ac:dyDescent="0.3">
      <c r="A15" s="437" t="s">
        <v>293</v>
      </c>
      <c r="B15" s="137"/>
      <c r="C15" s="199" t="s">
        <v>294</v>
      </c>
      <c r="D15" s="194"/>
      <c r="E15" s="116"/>
      <c r="F15" s="440" t="s">
        <v>295</v>
      </c>
      <c r="G15" s="117"/>
      <c r="H15" s="117"/>
    </row>
    <row r="16" spans="1:22" ht="27.95" customHeight="1" x14ac:dyDescent="0.3">
      <c r="A16" s="438"/>
      <c r="B16" s="141"/>
      <c r="C16" s="198" t="s">
        <v>296</v>
      </c>
      <c r="D16" s="115"/>
      <c r="E16" s="116"/>
      <c r="F16" s="441"/>
      <c r="G16" s="121"/>
      <c r="H16" s="107" t="s">
        <v>297</v>
      </c>
      <c r="K16" s="107" t="s">
        <v>298</v>
      </c>
      <c r="L16" s="107" t="s">
        <v>299</v>
      </c>
      <c r="M16" s="107" t="s">
        <v>65</v>
      </c>
      <c r="N16" s="107" t="s">
        <v>300</v>
      </c>
    </row>
    <row r="17" spans="1:15" ht="28.5" customHeight="1" x14ac:dyDescent="0.3">
      <c r="A17" s="439"/>
      <c r="B17" s="142"/>
      <c r="C17" s="200" t="s">
        <v>301</v>
      </c>
      <c r="D17" s="115"/>
      <c r="E17" s="116"/>
      <c r="F17" s="442"/>
      <c r="H17" s="107" t="s">
        <v>264</v>
      </c>
      <c r="K17" s="107" t="s">
        <v>58</v>
      </c>
      <c r="L17" s="107" t="s">
        <v>59</v>
      </c>
      <c r="M17" s="107" t="s">
        <v>265</v>
      </c>
    </row>
    <row r="18" spans="1:15" x14ac:dyDescent="0.3">
      <c r="A18" s="416" t="s">
        <v>302</v>
      </c>
      <c r="B18" s="137"/>
      <c r="C18" s="199" t="s">
        <v>303</v>
      </c>
      <c r="D18" s="115"/>
      <c r="E18" s="116"/>
      <c r="F18" s="418" t="s">
        <v>304</v>
      </c>
      <c r="G18" s="122"/>
      <c r="H18" s="117" t="s">
        <v>305</v>
      </c>
      <c r="K18" s="107" t="s">
        <v>58</v>
      </c>
      <c r="L18" s="107" t="s">
        <v>59</v>
      </c>
      <c r="M18" s="107" t="s">
        <v>265</v>
      </c>
    </row>
    <row r="19" spans="1:15" ht="23.45" customHeight="1" x14ac:dyDescent="0.3">
      <c r="A19" s="417"/>
      <c r="B19" s="140"/>
      <c r="C19" s="200" t="s">
        <v>306</v>
      </c>
      <c r="D19" s="115"/>
      <c r="E19" s="116"/>
      <c r="F19" s="415"/>
      <c r="H19" s="107" t="s">
        <v>264</v>
      </c>
      <c r="K19" s="107" t="s">
        <v>58</v>
      </c>
      <c r="L19" s="107" t="s">
        <v>59</v>
      </c>
      <c r="M19" s="107" t="s">
        <v>265</v>
      </c>
    </row>
    <row r="20" spans="1:15" ht="15.75" customHeight="1" x14ac:dyDescent="0.3">
      <c r="A20" s="419" t="s">
        <v>307</v>
      </c>
      <c r="B20" s="143"/>
      <c r="C20" s="201" t="s">
        <v>308</v>
      </c>
      <c r="D20" s="157">
        <f>'Code Reqts'!F7/40</f>
        <v>17</v>
      </c>
      <c r="E20" s="116"/>
      <c r="F20" s="425" t="s">
        <v>309</v>
      </c>
      <c r="G20" s="117"/>
    </row>
    <row r="21" spans="1:15" ht="15.75" customHeight="1" x14ac:dyDescent="0.3">
      <c r="A21" s="420"/>
      <c r="B21" s="144"/>
      <c r="C21" s="151" t="s">
        <v>310</v>
      </c>
      <c r="D21" s="115"/>
      <c r="E21" s="116"/>
      <c r="F21" s="428"/>
      <c r="H21" s="107" t="s">
        <v>264</v>
      </c>
      <c r="K21" s="107" t="s">
        <v>58</v>
      </c>
      <c r="L21" s="107" t="s">
        <v>59</v>
      </c>
      <c r="M21" s="107" t="s">
        <v>265</v>
      </c>
    </row>
    <row r="22" spans="1:15" ht="15.75" customHeight="1" x14ac:dyDescent="0.3">
      <c r="A22" s="420"/>
      <c r="B22" s="144"/>
      <c r="C22" s="151" t="s">
        <v>311</v>
      </c>
      <c r="D22" s="193"/>
      <c r="E22" s="116"/>
      <c r="F22"/>
      <c r="G22" s="117"/>
    </row>
    <row r="23" spans="1:15" x14ac:dyDescent="0.3">
      <c r="A23" s="420"/>
      <c r="B23" s="144"/>
      <c r="C23" s="198" t="s">
        <v>312</v>
      </c>
      <c r="D23" s="115"/>
      <c r="E23" s="116"/>
      <c r="F23" t="s">
        <v>313</v>
      </c>
      <c r="G23" s="117"/>
      <c r="H23" s="107" t="s">
        <v>305</v>
      </c>
      <c r="K23" s="107" t="s">
        <v>58</v>
      </c>
      <c r="L23" s="107" t="s">
        <v>59</v>
      </c>
      <c r="M23" s="107" t="s">
        <v>265</v>
      </c>
      <c r="N23" s="84"/>
    </row>
    <row r="24" spans="1:15" ht="43.5" customHeight="1" x14ac:dyDescent="0.3">
      <c r="A24" s="421"/>
      <c r="B24" s="145"/>
      <c r="C24" s="197" t="s">
        <v>314</v>
      </c>
      <c r="D24" s="115"/>
      <c r="E24" s="116"/>
      <c r="F24" s="297" t="s">
        <v>315</v>
      </c>
      <c r="H24" s="107" t="s">
        <v>305</v>
      </c>
      <c r="K24" s="107" t="s">
        <v>58</v>
      </c>
      <c r="L24" s="107" t="s">
        <v>59</v>
      </c>
      <c r="M24" s="107" t="s">
        <v>265</v>
      </c>
      <c r="N24" s="84" t="s">
        <v>316</v>
      </c>
    </row>
    <row r="25" spans="1:15" x14ac:dyDescent="0.3">
      <c r="A25" s="422" t="s">
        <v>317</v>
      </c>
      <c r="B25" s="137"/>
      <c r="C25" s="201" t="s">
        <v>318</v>
      </c>
      <c r="D25" s="115"/>
      <c r="E25" s="116"/>
      <c r="F25" s="425" t="s">
        <v>319</v>
      </c>
      <c r="G25" s="124"/>
      <c r="H25" s="107" t="s">
        <v>320</v>
      </c>
      <c r="K25" s="107" t="s">
        <v>60</v>
      </c>
      <c r="L25" s="107" t="s">
        <v>321</v>
      </c>
      <c r="M25" s="107" t="s">
        <v>322</v>
      </c>
      <c r="N25" s="107" t="s">
        <v>323</v>
      </c>
      <c r="O25" s="107" t="s">
        <v>324</v>
      </c>
    </row>
    <row r="26" spans="1:15" ht="15" customHeight="1" x14ac:dyDescent="0.3">
      <c r="A26" s="423"/>
      <c r="B26" s="146"/>
      <c r="C26" s="151" t="s">
        <v>325</v>
      </c>
      <c r="D26" s="115"/>
      <c r="E26" s="116"/>
      <c r="F26" s="426"/>
      <c r="G26" s="125"/>
      <c r="H26" s="107" t="s">
        <v>271</v>
      </c>
      <c r="K26" s="107" t="s">
        <v>326</v>
      </c>
      <c r="L26" s="107" t="s">
        <v>327</v>
      </c>
      <c r="M26" s="107" t="s">
        <v>328</v>
      </c>
      <c r="N26" s="107" t="s">
        <v>324</v>
      </c>
    </row>
    <row r="27" spans="1:15" ht="15" customHeight="1" x14ac:dyDescent="0.3">
      <c r="A27" s="423"/>
      <c r="B27" s="146"/>
      <c r="C27" s="151" t="s">
        <v>329</v>
      </c>
      <c r="D27" s="115"/>
      <c r="E27" s="116"/>
      <c r="F27" s="426"/>
      <c r="G27" s="125"/>
      <c r="H27" s="107" t="s">
        <v>271</v>
      </c>
      <c r="K27" s="107" t="s">
        <v>326</v>
      </c>
      <c r="L27" s="107" t="s">
        <v>327</v>
      </c>
      <c r="M27" s="107" t="s">
        <v>328</v>
      </c>
      <c r="N27" s="107" t="s">
        <v>330</v>
      </c>
      <c r="O27" s="107" t="s">
        <v>324</v>
      </c>
    </row>
    <row r="28" spans="1:15" x14ac:dyDescent="0.3">
      <c r="A28" s="423"/>
      <c r="B28" s="146"/>
      <c r="C28" s="151" t="s">
        <v>331</v>
      </c>
      <c r="D28" s="115"/>
      <c r="E28" s="116"/>
      <c r="F28" s="427" t="s">
        <v>332</v>
      </c>
      <c r="G28" s="124"/>
      <c r="H28" s="107" t="s">
        <v>264</v>
      </c>
      <c r="K28" s="107" t="s">
        <v>58</v>
      </c>
      <c r="L28" s="107" t="s">
        <v>59</v>
      </c>
      <c r="M28" s="107" t="s">
        <v>265</v>
      </c>
    </row>
    <row r="29" spans="1:15" x14ac:dyDescent="0.3">
      <c r="A29" s="423"/>
      <c r="B29" s="146"/>
      <c r="C29" s="151" t="s">
        <v>333</v>
      </c>
      <c r="D29" s="115"/>
      <c r="E29" s="116"/>
      <c r="F29" s="428"/>
      <c r="G29" s="124"/>
      <c r="H29" s="107" t="s">
        <v>305</v>
      </c>
      <c r="K29" s="107" t="s">
        <v>58</v>
      </c>
      <c r="L29" s="107" t="s">
        <v>59</v>
      </c>
      <c r="M29" s="107" t="s">
        <v>265</v>
      </c>
    </row>
    <row r="30" spans="1:15" x14ac:dyDescent="0.3">
      <c r="A30" s="423"/>
      <c r="B30" s="146"/>
      <c r="C30" s="151" t="s">
        <v>334</v>
      </c>
      <c r="D30" s="115"/>
      <c r="E30" s="116"/>
      <c r="F30" s="427" t="s">
        <v>335</v>
      </c>
      <c r="G30" s="124"/>
      <c r="H30" s="107" t="s">
        <v>336</v>
      </c>
      <c r="K30" s="107" t="s">
        <v>337</v>
      </c>
      <c r="L30" s="107" t="s">
        <v>338</v>
      </c>
      <c r="M30" s="107" t="s">
        <v>339</v>
      </c>
      <c r="N30" s="107" t="s">
        <v>324</v>
      </c>
    </row>
    <row r="31" spans="1:15" x14ac:dyDescent="0.3">
      <c r="A31" s="424"/>
      <c r="B31" s="147"/>
      <c r="C31" s="200" t="s">
        <v>340</v>
      </c>
      <c r="D31" s="115"/>
      <c r="E31" s="116"/>
      <c r="F31" s="429"/>
      <c r="G31" s="117"/>
      <c r="H31" s="107" t="s">
        <v>305</v>
      </c>
      <c r="K31" s="107" t="s">
        <v>58</v>
      </c>
      <c r="L31" s="107" t="s">
        <v>59</v>
      </c>
      <c r="M31" s="107" t="s">
        <v>265</v>
      </c>
    </row>
    <row r="32" spans="1:15" ht="15" customHeight="1" x14ac:dyDescent="0.3">
      <c r="A32" s="412" t="s">
        <v>341</v>
      </c>
      <c r="B32" s="148"/>
      <c r="C32" s="201" t="s">
        <v>342</v>
      </c>
      <c r="D32" s="115"/>
      <c r="E32" s="116"/>
      <c r="F32" s="415" t="s">
        <v>343</v>
      </c>
      <c r="G32" s="117"/>
      <c r="H32" s="107" t="s">
        <v>305</v>
      </c>
      <c r="K32" s="107" t="s">
        <v>58</v>
      </c>
      <c r="L32" s="107" t="s">
        <v>59</v>
      </c>
      <c r="M32" s="107" t="s">
        <v>265</v>
      </c>
    </row>
    <row r="33" spans="1:13" ht="15" customHeight="1" x14ac:dyDescent="0.3">
      <c r="A33" s="413"/>
      <c r="B33" s="149"/>
      <c r="C33" s="151" t="s">
        <v>344</v>
      </c>
      <c r="D33" s="194"/>
      <c r="E33" s="116"/>
      <c r="F33" s="415"/>
      <c r="G33" s="117"/>
      <c r="H33" s="107" t="s">
        <v>345</v>
      </c>
    </row>
    <row r="34" spans="1:13" ht="15" customHeight="1" x14ac:dyDescent="0.3">
      <c r="A34" s="413"/>
      <c r="B34" s="149"/>
      <c r="C34" s="151" t="s">
        <v>346</v>
      </c>
      <c r="D34" s="194"/>
      <c r="E34" s="116"/>
      <c r="F34" s="415"/>
      <c r="G34" s="117"/>
      <c r="H34" s="107" t="s">
        <v>345</v>
      </c>
    </row>
    <row r="35" spans="1:13" x14ac:dyDescent="0.3">
      <c r="A35" s="414"/>
      <c r="B35" s="150"/>
      <c r="C35" s="200" t="s">
        <v>347</v>
      </c>
      <c r="D35" s="115"/>
      <c r="E35" s="116"/>
      <c r="F35" s="415"/>
      <c r="H35" s="107" t="s">
        <v>345</v>
      </c>
    </row>
    <row r="36" spans="1:13" ht="16.5" thickBot="1" x14ac:dyDescent="0.35">
      <c r="A36" s="151"/>
      <c r="B36" s="152"/>
      <c r="C36" s="151"/>
      <c r="D36" s="209"/>
      <c r="E36" s="211"/>
      <c r="F36" s="156"/>
    </row>
    <row r="37" spans="1:13" x14ac:dyDescent="0.3">
      <c r="A37" s="153"/>
      <c r="B37" s="153"/>
      <c r="C37" s="196" t="s">
        <v>348</v>
      </c>
      <c r="D37" s="210" t="s">
        <v>349</v>
      </c>
      <c r="E37" s="212"/>
      <c r="F37" s="208"/>
      <c r="G37" s="126"/>
      <c r="H37" s="127" t="s">
        <v>350</v>
      </c>
    </row>
    <row r="38" spans="1:13" x14ac:dyDescent="0.3">
      <c r="A38" s="154"/>
      <c r="B38" s="154"/>
      <c r="C38" s="151" t="s">
        <v>351</v>
      </c>
      <c r="D38" s="206"/>
      <c r="E38" s="116"/>
      <c r="H38" s="107" t="s">
        <v>305</v>
      </c>
      <c r="K38" s="107" t="s">
        <v>352</v>
      </c>
      <c r="L38" s="107" t="s">
        <v>353</v>
      </c>
      <c r="M38" s="107" t="s">
        <v>354</v>
      </c>
    </row>
    <row r="39" spans="1:13" x14ac:dyDescent="0.3">
      <c r="A39" s="154"/>
      <c r="B39" s="154"/>
      <c r="C39" s="151" t="s">
        <v>355</v>
      </c>
      <c r="D39" s="205"/>
      <c r="E39" s="116"/>
      <c r="H39" s="107" t="s">
        <v>305</v>
      </c>
      <c r="K39" s="107" t="s">
        <v>352</v>
      </c>
      <c r="L39" s="107" t="s">
        <v>353</v>
      </c>
      <c r="M39" s="107" t="s">
        <v>354</v>
      </c>
    </row>
    <row r="40" spans="1:13" x14ac:dyDescent="0.3">
      <c r="A40" s="154"/>
      <c r="B40" s="154"/>
      <c r="C40" s="151" t="s">
        <v>356</v>
      </c>
      <c r="D40" s="205"/>
      <c r="E40" s="116"/>
      <c r="H40" s="107" t="s">
        <v>305</v>
      </c>
      <c r="K40" s="107" t="s">
        <v>352</v>
      </c>
      <c r="L40" s="107" t="s">
        <v>353</v>
      </c>
      <c r="M40" s="107" t="s">
        <v>354</v>
      </c>
    </row>
    <row r="41" spans="1:13" x14ac:dyDescent="0.3">
      <c r="A41" s="154"/>
      <c r="B41" s="154"/>
      <c r="C41" s="151" t="s">
        <v>357</v>
      </c>
      <c r="D41" s="205"/>
      <c r="E41" s="116"/>
      <c r="H41" s="107" t="s">
        <v>305</v>
      </c>
      <c r="K41" s="107" t="s">
        <v>352</v>
      </c>
      <c r="L41" s="107" t="s">
        <v>353</v>
      </c>
      <c r="M41" s="107" t="s">
        <v>354</v>
      </c>
    </row>
    <row r="42" spans="1:13" x14ac:dyDescent="0.3">
      <c r="A42" s="154"/>
      <c r="B42" s="154"/>
      <c r="C42" s="151" t="s">
        <v>358</v>
      </c>
      <c r="D42" s="205"/>
      <c r="E42" s="116"/>
      <c r="H42" s="107" t="s">
        <v>305</v>
      </c>
      <c r="K42" s="107" t="s">
        <v>352</v>
      </c>
      <c r="L42" s="107" t="s">
        <v>353</v>
      </c>
      <c r="M42" s="107" t="s">
        <v>354</v>
      </c>
    </row>
    <row r="43" spans="1:13" x14ac:dyDescent="0.3">
      <c r="A43" s="154"/>
      <c r="B43" s="154"/>
      <c r="C43" s="151" t="s">
        <v>359</v>
      </c>
      <c r="D43" s="205"/>
      <c r="E43" s="116"/>
      <c r="G43" s="117"/>
      <c r="H43" s="109" t="s">
        <v>360</v>
      </c>
      <c r="K43" s="107" t="s">
        <v>352</v>
      </c>
      <c r="L43" s="107" t="s">
        <v>353</v>
      </c>
      <c r="M43" s="107" t="s">
        <v>354</v>
      </c>
    </row>
    <row r="44" spans="1:13" x14ac:dyDescent="0.3">
      <c r="A44" s="154"/>
      <c r="B44" s="154"/>
      <c r="C44" s="151"/>
      <c r="D44" s="116"/>
      <c r="E44" s="116"/>
      <c r="H44" s="127"/>
    </row>
    <row r="45" spans="1:13" x14ac:dyDescent="0.3">
      <c r="A45" s="154"/>
      <c r="B45" s="154"/>
      <c r="C45" s="195" t="s">
        <v>361</v>
      </c>
      <c r="D45" s="207"/>
      <c r="E45" s="116"/>
      <c r="H45" s="127" t="s">
        <v>350</v>
      </c>
    </row>
    <row r="46" spans="1:13" ht="33" customHeight="1" x14ac:dyDescent="0.3">
      <c r="A46" s="154"/>
      <c r="B46" s="154"/>
      <c r="C46" s="204" t="s">
        <v>362</v>
      </c>
      <c r="D46" s="205"/>
      <c r="E46" s="116"/>
      <c r="H46" s="107" t="s">
        <v>305</v>
      </c>
      <c r="K46" s="107" t="s">
        <v>352</v>
      </c>
      <c r="L46" s="107" t="s">
        <v>353</v>
      </c>
      <c r="M46" s="107" t="s">
        <v>354</v>
      </c>
    </row>
    <row r="47" spans="1:13" ht="31.5" x14ac:dyDescent="0.3">
      <c r="A47" s="154"/>
      <c r="B47" s="154"/>
      <c r="C47" s="204" t="s">
        <v>363</v>
      </c>
      <c r="D47" s="205"/>
      <c r="E47" s="116"/>
      <c r="H47" s="107" t="s">
        <v>305</v>
      </c>
      <c r="K47" s="107" t="s">
        <v>352</v>
      </c>
      <c r="L47" s="107" t="s">
        <v>353</v>
      </c>
      <c r="M47" s="107" t="s">
        <v>354</v>
      </c>
    </row>
    <row r="48" spans="1:13" ht="16.5" thickBot="1" x14ac:dyDescent="0.35">
      <c r="A48" s="214"/>
      <c r="B48" s="214"/>
      <c r="C48" s="200" t="s">
        <v>364</v>
      </c>
      <c r="D48" s="205"/>
      <c r="E48" s="116"/>
      <c r="F48" s="208"/>
      <c r="G48" s="128"/>
      <c r="H48" s="128" t="s">
        <v>305</v>
      </c>
      <c r="K48" s="107" t="s">
        <v>352</v>
      </c>
      <c r="L48" s="107" t="s">
        <v>353</v>
      </c>
      <c r="M48" s="107" t="s">
        <v>354</v>
      </c>
    </row>
    <row r="49" spans="1:13" hidden="1" x14ac:dyDescent="0.3"/>
    <row r="50" spans="1:13" hidden="1" x14ac:dyDescent="0.3">
      <c r="E50" s="107" t="s">
        <v>365</v>
      </c>
    </row>
    <row r="51" spans="1:13" ht="15" hidden="1" customHeight="1" x14ac:dyDescent="0.3">
      <c r="A51" s="110"/>
      <c r="B51" s="110"/>
      <c r="C51" s="122" t="s">
        <v>366</v>
      </c>
      <c r="D51" s="117" t="s">
        <v>367</v>
      </c>
      <c r="E51" s="110" t="s">
        <v>368</v>
      </c>
      <c r="F51" s="129" t="s">
        <v>369</v>
      </c>
      <c r="G51" s="122"/>
      <c r="H51" s="117" t="s">
        <v>370</v>
      </c>
      <c r="I51" s="123">
        <v>0</v>
      </c>
      <c r="J51" s="123">
        <v>10</v>
      </c>
      <c r="K51" s="123">
        <v>10</v>
      </c>
      <c r="L51" s="123">
        <v>0</v>
      </c>
      <c r="M51" s="123">
        <v>0</v>
      </c>
    </row>
    <row r="52" spans="1:13" hidden="1" x14ac:dyDescent="0.3">
      <c r="A52" s="110"/>
      <c r="B52" s="110"/>
      <c r="C52" s="122" t="s">
        <v>371</v>
      </c>
      <c r="D52" s="117" t="s">
        <v>372</v>
      </c>
      <c r="E52" s="110" t="s">
        <v>373</v>
      </c>
      <c r="F52" s="129"/>
      <c r="G52" s="122"/>
      <c r="H52" s="117" t="s">
        <v>374</v>
      </c>
      <c r="I52" s="123">
        <v>5</v>
      </c>
      <c r="J52" s="123">
        <v>5</v>
      </c>
      <c r="K52" s="123">
        <v>0</v>
      </c>
      <c r="L52" s="123">
        <v>10</v>
      </c>
      <c r="M52" s="123">
        <v>20</v>
      </c>
    </row>
    <row r="53" spans="1:13" ht="15" hidden="1" customHeight="1" x14ac:dyDescent="0.3">
      <c r="H53" s="107" t="s">
        <v>350</v>
      </c>
    </row>
    <row r="54" spans="1:13" hidden="1" x14ac:dyDescent="0.3">
      <c r="A54" s="110"/>
      <c r="B54" s="110"/>
      <c r="C54" s="107" t="s">
        <v>375</v>
      </c>
      <c r="E54" s="110" t="s">
        <v>376</v>
      </c>
      <c r="F54" s="130" t="s">
        <v>377</v>
      </c>
      <c r="G54" s="117"/>
      <c r="H54" s="107" t="s">
        <v>345</v>
      </c>
    </row>
    <row r="55" spans="1:13" s="132" customFormat="1" hidden="1" x14ac:dyDescent="0.3">
      <c r="A55" s="131"/>
      <c r="B55" s="131"/>
      <c r="C55" s="132" t="s">
        <v>378</v>
      </c>
      <c r="E55" s="131" t="s">
        <v>376</v>
      </c>
      <c r="F55" s="133"/>
      <c r="G55" s="134"/>
      <c r="H55" s="132" t="s">
        <v>305</v>
      </c>
    </row>
    <row r="56" spans="1:13" x14ac:dyDescent="0.3">
      <c r="C56" s="213"/>
      <c r="D56" s="213"/>
      <c r="E56" s="213"/>
    </row>
  </sheetData>
  <sheetProtection algorithmName="SHA-512" hashValue="ddtZmw7ZKXpWm49FuzwXOfMFLc+fKA8JCjQ/OgmFdTRTzS7CTE+qah8NEJBt62ikGMr7f+RWA0SusEjCSpikng==" saltValue="5BHv6cq6KQjWQjxh5IdUcQ==" spinCount="100000" sheet="1" objects="1" scenarios="1"/>
  <protectedRanges>
    <protectedRange sqref="D21:D48 D3:D19" name="Input your answers"/>
  </protectedRanges>
  <mergeCells count="16">
    <mergeCell ref="A3:A9"/>
    <mergeCell ref="F3:F9"/>
    <mergeCell ref="A10:A14"/>
    <mergeCell ref="F10:F14"/>
    <mergeCell ref="A15:A17"/>
    <mergeCell ref="F15:F17"/>
    <mergeCell ref="A32:A35"/>
    <mergeCell ref="F32:F35"/>
    <mergeCell ref="A18:A19"/>
    <mergeCell ref="F18:F19"/>
    <mergeCell ref="A20:A24"/>
    <mergeCell ref="A25:A31"/>
    <mergeCell ref="F25:F27"/>
    <mergeCell ref="F28:F29"/>
    <mergeCell ref="F30:F31"/>
    <mergeCell ref="F20:F21"/>
  </mergeCells>
  <dataValidations count="23">
    <dataValidation type="list" allowBlank="1" showInputMessage="1" showErrorMessage="1" sqref="D24" xr:uid="{46255110-56EB-4519-AF55-AAF1F31B02CD}">
      <formula1>$K24:$N24</formula1>
    </dataValidation>
    <dataValidation type="list" allowBlank="1" showInputMessage="1" showErrorMessage="1" sqref="D27" xr:uid="{9046A398-F567-4272-BFC0-3B5940AF4745}">
      <formula1>$K$27:$O$27</formula1>
    </dataValidation>
    <dataValidation type="list" allowBlank="1" showInputMessage="1" showErrorMessage="1" sqref="D30" xr:uid="{FE891622-453E-4F8C-824E-5A2CC9F191A6}">
      <formula1>$K$30:$N$30</formula1>
    </dataValidation>
    <dataValidation type="list" allowBlank="1" showInputMessage="1" showErrorMessage="1" sqref="D25" xr:uid="{C65F918D-64A0-45B0-86C2-BF0CDAE189BF}">
      <formula1>$K$25:$O$25</formula1>
    </dataValidation>
    <dataValidation type="list" allowBlank="1" showInputMessage="1" showErrorMessage="1" sqref="D16" xr:uid="{B9D479CB-F5D5-4863-9157-9730E0E58045}">
      <formula1>$K$16:$N$16</formula1>
    </dataValidation>
    <dataValidation type="list" allowBlank="1" showInputMessage="1" showErrorMessage="1" sqref="D14" xr:uid="{F40A6A9D-1542-49A8-8F12-BB9801A0993A}">
      <formula1>$K$14:$M$14</formula1>
    </dataValidation>
    <dataValidation type="list" allowBlank="1" showInputMessage="1" showErrorMessage="1" sqref="D13" xr:uid="{8E689F8C-04F8-4F30-8DC3-765714862C7B}">
      <formula1>$K$13:$O$13</formula1>
    </dataValidation>
    <dataValidation type="list" allowBlank="1" showInputMessage="1" showErrorMessage="1" sqref="D11:D12" xr:uid="{6B0E049B-547B-404B-BC1D-4E9146551040}">
      <formula1>$K$11:$M$11</formula1>
    </dataValidation>
    <dataValidation type="list" allowBlank="1" showInputMessage="1" showErrorMessage="1" sqref="D10" xr:uid="{D4105B5A-CFCC-4EE9-BEB8-CCDCE709CEDB}">
      <formula1>$K$10:$N$10</formula1>
    </dataValidation>
    <dataValidation type="list" allowBlank="1" showInputMessage="1" showErrorMessage="1" sqref="D29" xr:uid="{88A98407-93A7-4C83-9BE2-39AB439A6D8A}">
      <formula1>$K$29:$M$29</formula1>
    </dataValidation>
    <dataValidation type="list" allowBlank="1" showInputMessage="1" showErrorMessage="1" sqref="D9 D17:D19 D23 D28:D29 D31:D32" xr:uid="{76D999D7-B56B-4D9A-8983-3931DB9A393E}">
      <formula1>$K9:$M9</formula1>
    </dataValidation>
    <dataValidation type="list" allowBlank="1" showInputMessage="1" showErrorMessage="1" sqref="D21" xr:uid="{C997312A-99B3-4B16-968A-C9439549C68B}">
      <formula1>$K$21:$M$21</formula1>
    </dataValidation>
    <dataValidation type="list" allowBlank="1" showInputMessage="1" showErrorMessage="1" sqref="D26" xr:uid="{4BBC13A5-8646-4950-808B-A5F516CC1680}">
      <formula1>$K$26:$N$26</formula1>
    </dataValidation>
    <dataValidation type="list" allowBlank="1" showInputMessage="1" showErrorMessage="1" sqref="D26" xr:uid="{A82651BE-232E-4850-8FD7-6C7A74AA5E88}">
      <formula1>$K$26:$O$26</formula1>
    </dataValidation>
    <dataValidation type="list" allowBlank="1" showInputMessage="1" showErrorMessage="1" sqref="D38" xr:uid="{F4704564-C578-45A5-88DD-3E832F5EA6F6}">
      <formula1>$K$38:$M$38</formula1>
    </dataValidation>
    <dataValidation type="list" allowBlank="1" showInputMessage="1" showErrorMessage="1" sqref="D39" xr:uid="{BCCD3EF5-B4D6-4D3E-BD00-DE1C31D78F1C}">
      <formula1>$K$39:$M$39</formula1>
    </dataValidation>
    <dataValidation type="list" allowBlank="1" showInputMessage="1" showErrorMessage="1" sqref="D40" xr:uid="{E5C32917-EA45-4041-B562-2A8A3672D0E8}">
      <formula1>$K$40:$M$40</formula1>
    </dataValidation>
    <dataValidation type="list" allowBlank="1" showInputMessage="1" showErrorMessage="1" sqref="D41" xr:uid="{0846FCD6-A5F3-4D31-9A5C-97BA32D7273B}">
      <formula1>$K$41:$M$41</formula1>
    </dataValidation>
    <dataValidation type="list" allowBlank="1" showInputMessage="1" showErrorMessage="1" sqref="D42" xr:uid="{9B483E01-E52E-4B02-9B48-B339DA2B9FEB}">
      <formula1>$K$42:$M$42</formula1>
    </dataValidation>
    <dataValidation type="list" allowBlank="1" showInputMessage="1" showErrorMessage="1" sqref="D46" xr:uid="{3A4BA4FC-F704-4454-B122-4E6F3C747F82}">
      <formula1>$K$46:$M$46</formula1>
    </dataValidation>
    <dataValidation type="list" allowBlank="1" showInputMessage="1" showErrorMessage="1" sqref="D47" xr:uid="{D94D0CE7-576A-4A39-ADF7-AB5671D34908}">
      <formula1>$K$47:$M$47</formula1>
    </dataValidation>
    <dataValidation type="list" allowBlank="1" showInputMessage="1" showErrorMessage="1" sqref="D48" xr:uid="{E4A38735-FBE1-4FFD-87D7-B6E065F467F6}">
      <formula1>$K$48:$M$48</formula1>
    </dataValidation>
    <dataValidation type="list" allowBlank="1" showInputMessage="1" showErrorMessage="1" sqref="D43" xr:uid="{05F8D585-77F5-48D3-840B-957D0AAE87DF}">
      <formula1>$K$43:$M$43</formula1>
    </dataValidation>
  </dataValidations>
  <hyperlinks>
    <hyperlink ref="F3:F9" r:id="rId1" display="See www.sfpuc.org/evchargesf for &quot;Background for Making Your EV Action Plan&quot; - Overview Resources (esp. CALeVIP)" xr:uid="{E88906B2-85AC-4958-95AF-5D5738F7F6A3}"/>
    <hyperlink ref="F10:F14" r:id="rId2" display="Background doc - Meeting Charging Demand Section" xr:uid="{FA9EF248-DE1B-4AA5-82E6-66F34D978DD7}"/>
    <hyperlink ref="F15:F17" r:id="rId3" display="Background doc - Stakeholder Section" xr:uid="{80DF5A0C-1691-4A37-A907-710C624E5D90}"/>
    <hyperlink ref="F32:F35" r:id="rId4" display="Background doc - Vendor Section" xr:uid="{7E9AE44D-E416-4D3C-B1D8-7AEE4EBBF6D0}"/>
    <hyperlink ref="F18:F19" r:id="rId5" display="SF Ord. Fact Sheets for 2018 and 2022 Permits" xr:uid="{66F584F1-2591-4EBF-80AA-E21D889ED0F7}"/>
    <hyperlink ref="F25" r:id="rId6" display="Background doc - Section 5. Ownership and Billing Model, especially Figure 1 (Network Considerations); also Owner-Billling Fact Sheet* and Charging Fact Sheet*" xr:uid="{B532817D-098A-4D05-A2F3-BCF044EFCA77}"/>
    <hyperlink ref="F28:F29" r:id="rId7" display="Ownership, Management and Billing Fact Sheet" xr:uid="{803DE853-218C-4657-A199-387CFA4E94FA}"/>
    <hyperlink ref="F30:F31" r:id="rId8" display="EV Charging Level Considerations Fact Sheet" xr:uid="{DC8734AF-E8E9-4B85-99E7-0EB013532FF2}"/>
    <hyperlink ref="F20:F21" r:id="rId9" display="Background doc - Section 4. Electrical Considerations" xr:uid="{2D157032-F67D-455F-8359-5379F80526EA}"/>
  </hyperlinks>
  <pageMargins left="0.7" right="0.7" top="0.75" bottom="0.75" header="0.3" footer="0.3"/>
  <pageSetup orientation="portrait" r:id="rId10"/>
  <legacy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TaxCatchAll xmlns="f08ec9a6-b51a-4c00-ad15-c2c879b888f0" xsi:nil="true"/>
    <lcf76f155ced4ddcb4097134ff3c332f xmlns="bc9f1854-00b1-47de-934b-ed8d8e0ba6c5">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0B024A8D1DED34C9EE07CD1B7EA982E" ma:contentTypeVersion="" ma:contentTypeDescription="Create a new document." ma:contentTypeScope="" ma:versionID="f6bb74038eef511c25cbfbc71a00a601">
  <xsd:schema xmlns:xsd="http://www.w3.org/2001/XMLSchema" xmlns:xs="http://www.w3.org/2001/XMLSchema" xmlns:p="http://schemas.microsoft.com/office/2006/metadata/properties" xmlns:ns1="http://schemas.microsoft.com/sharepoint/v3" xmlns:ns2="bc9f1854-00b1-47de-934b-ed8d8e0ba6c5" xmlns:ns3="ecfa4f70-6182-45eb-866f-72af81d392d4" xmlns:ns4="f08ec9a6-b51a-4c00-ad15-c2c879b888f0" targetNamespace="http://schemas.microsoft.com/office/2006/metadata/properties" ma:root="true" ma:fieldsID="f97d023f168e57a9516176b07d2ffcc9" ns1:_="" ns2:_="" ns3:_="" ns4:_="">
    <xsd:import namespace="http://schemas.microsoft.com/sharepoint/v3"/>
    <xsd:import namespace="bc9f1854-00b1-47de-934b-ed8d8e0ba6c5"/>
    <xsd:import namespace="ecfa4f70-6182-45eb-866f-72af81d392d4"/>
    <xsd:import namespace="f08ec9a6-b51a-4c00-ad15-c2c879b888f0"/>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Location" minOccurs="0"/>
                <xsd:element ref="ns2:MediaServiceObjectDetectorVersions" minOccurs="0"/>
                <xsd:element ref="ns1:_ip_UnifiedCompliancePolicyProperties" minOccurs="0"/>
                <xsd:element ref="ns1:_ip_UnifiedCompliancePolicyUIAc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c9f1854-00b1-47de-934b-ed8d8e0ba6c5"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6030b31-b262-4dfa-bb64-35cfdf7b07c2"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Location" ma:index="25" nillable="true" ma:displayName="Location" ma:indexed="true" ma:internalName="MediaServiceLocatio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cfa4f70-6182-45eb-866f-72af81d392d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8ec9a6-b51a-4c00-ad15-c2c879b888f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f1cbb372-83b4-4975-ae2a-fd32a66bfecb}" ma:internalName="TaxCatchAll" ma:showField="CatchAllData" ma:web="f08ec9a6-b51a-4c00-ad15-c2c879b88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C92A50-1607-4B54-AFED-5213838F424B}">
  <ds:schemaRefs>
    <ds:schemaRef ds:uri="http://schemas.microsoft.com/office/2006/metadata/properties"/>
    <ds:schemaRef ds:uri="http://schemas.microsoft.com/office/infopath/2007/PartnerControls"/>
    <ds:schemaRef ds:uri="http://schemas.microsoft.com/sharepoint/v3"/>
    <ds:schemaRef ds:uri="f08ec9a6-b51a-4c00-ad15-c2c879b888f0"/>
    <ds:schemaRef ds:uri="bc9f1854-00b1-47de-934b-ed8d8e0ba6c5"/>
  </ds:schemaRefs>
</ds:datastoreItem>
</file>

<file path=customXml/itemProps2.xml><?xml version="1.0" encoding="utf-8"?>
<ds:datastoreItem xmlns:ds="http://schemas.openxmlformats.org/officeDocument/2006/customXml" ds:itemID="{94D8225C-8952-48A8-9226-D47BEC03980E}">
  <ds:schemaRefs>
    <ds:schemaRef ds:uri="http://schemas.microsoft.com/sharepoint/v3/contenttype/forms"/>
  </ds:schemaRefs>
</ds:datastoreItem>
</file>

<file path=customXml/itemProps3.xml><?xml version="1.0" encoding="utf-8"?>
<ds:datastoreItem xmlns:ds="http://schemas.openxmlformats.org/officeDocument/2006/customXml" ds:itemID="{0198184F-3805-4E7B-B54B-7B10AAFCCB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c9f1854-00b1-47de-934b-ed8d8e0ba6c5"/>
    <ds:schemaRef ds:uri="ecfa4f70-6182-45eb-866f-72af81d392d4"/>
    <ds:schemaRef ds:uri="f08ec9a6-b51a-4c00-ad15-c2c879b88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Instructions</vt:lpstr>
      <vt:lpstr>Customer Info</vt:lpstr>
      <vt:lpstr>2022 SFGBC Details</vt:lpstr>
      <vt:lpstr>Code Reqts</vt:lpstr>
      <vt:lpstr>Stall Requirements</vt:lpstr>
      <vt:lpstr>Incentives Scenarios</vt:lpstr>
      <vt:lpstr>Incentive Descr.</vt:lpstr>
      <vt:lpstr>Load Mgmt Scenarios</vt:lpstr>
      <vt:lpstr>Basic EV Plan Inputs</vt:lpstr>
      <vt:lpstr>Basic EV Action Plan Text</vt:lpstr>
      <vt:lpstr>MFOver20</vt:lpstr>
      <vt:lpstr>'Code Reqts'!Print_Area</vt:lpstr>
      <vt:lpstr>'Customer Info'!Print_Area</vt:lpstr>
      <vt:lpstr>Instructions!Print_Area</vt:lpstr>
      <vt:lpstr>'Load Mgmt Scenarios'!Print_Area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Maroney, Michael</dc:creator>
  <cp:keywords/>
  <dc:description/>
  <cp:lastModifiedBy>SFPUC</cp:lastModifiedBy>
  <cp:revision/>
  <dcterms:created xsi:type="dcterms:W3CDTF">2021-08-03T22:59:39Z</dcterms:created>
  <dcterms:modified xsi:type="dcterms:W3CDTF">2024-01-22T21:54:48Z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0x01010060B024A8D1DED34C9EE07CD1B7EA982E</vt:lpwstr>
  </property>
  <property fmtid="{D5CDD505-2E9C-101B-9397-08002B2CF9AE}" pid="3" name="MediaServiceImageTags">
    <vt:lpwstr/>
  </property>
</Properties>
</file>